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Drives compartilhados\Relações com Investidores\Resultados Trimestrais\2T26\"/>
    </mc:Choice>
  </mc:AlternateContent>
  <xr:revisionPtr revIDLastSave="0" documentId="13_ncr:1_{CB50C16A-F8AB-4FCF-AF85-1CAF63D113D9}" xr6:coauthVersionLast="47" xr6:coauthVersionMax="47" xr10:uidLastSave="{00000000-0000-0000-0000-000000000000}"/>
  <bookViews>
    <workbookView xWindow="-108" yWindow="-108" windowWidth="23256" windowHeight="12456" tabRatio="649" xr2:uid="{A528698F-761E-4D64-913F-AB362307B2B2}"/>
  </bookViews>
  <sheets>
    <sheet name="Início | Index" sheetId="5" r:id="rId1"/>
    <sheet name="Dados Oper. | Oper. Data" sheetId="1" r:id="rId2"/>
    <sheet name="Bitcoin Tesou. | Bitcoin Treas." sheetId="11" r:id="rId3"/>
    <sheet name="Finan. Cons. | Finan. Cons." sheetId="7" r:id="rId4"/>
    <sheet name="Finan. Bankly. | Finan. Bankly" sheetId="10" state="hidden" r:id="rId5"/>
    <sheet name="Finan. Contro. | Finan. Parent." sheetId="2" r:id="rId6"/>
    <sheet name="Glossário | Glossary" sheetId="9" r:id="rId7"/>
  </sheets>
  <definedNames>
    <definedName name="_Hlk109473082" localSheetId="3">'Finan. Cons. | Finan. Cons.'!$D$116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69" i="2" l="1"/>
  <c r="AH260" i="2"/>
  <c r="AH245" i="2"/>
  <c r="AH190" i="2"/>
  <c r="AH215" i="2" s="1"/>
  <c r="AH162" i="2"/>
  <c r="AH150" i="2"/>
  <c r="AH152" i="2" s="1"/>
  <c r="AH154" i="2" s="1"/>
  <c r="AH139" i="2"/>
  <c r="AH125" i="2"/>
  <c r="AG101" i="2"/>
  <c r="AH93" i="2"/>
  <c r="AH99" i="2" s="1"/>
  <c r="AH101" i="2" s="1"/>
  <c r="AH81" i="2"/>
  <c r="AH9" i="2"/>
  <c r="AH19" i="2" s="1"/>
  <c r="AH21" i="2" s="1"/>
  <c r="AH265" i="7"/>
  <c r="AH256" i="7"/>
  <c r="AH241" i="7"/>
  <c r="AH163" i="7"/>
  <c r="AH190" i="7" s="1"/>
  <c r="AH215" i="7" s="1"/>
  <c r="AH260" i="7" s="1"/>
  <c r="AH151" i="7"/>
  <c r="AH153" i="7" s="1"/>
  <c r="AH140" i="7"/>
  <c r="AH126" i="7"/>
  <c r="AH95" i="7"/>
  <c r="AH101" i="7" s="1"/>
  <c r="AH103" i="7" s="1"/>
  <c r="AH83" i="7"/>
  <c r="AH63" i="7"/>
  <c r="AH9" i="7"/>
  <c r="AH21" i="7" s="1"/>
  <c r="AH23" i="7" s="1"/>
  <c r="AH25" i="7" s="1"/>
  <c r="AH27" i="7" s="1"/>
  <c r="AH29" i="7" s="1"/>
  <c r="AH22" i="1"/>
  <c r="Y37" i="2"/>
  <c r="Y31" i="2"/>
  <c r="Z37" i="2"/>
  <c r="Z31" i="2"/>
  <c r="AB37" i="2"/>
  <c r="AB31" i="2"/>
  <c r="AC37" i="2"/>
  <c r="AC31" i="2"/>
  <c r="AD37" i="2"/>
  <c r="AD31" i="2"/>
  <c r="AG46" i="2"/>
  <c r="AG37" i="2"/>
  <c r="AG31" i="2"/>
  <c r="AG42" i="2"/>
  <c r="AG40" i="2"/>
  <c r="AC9" i="2"/>
  <c r="AG9" i="2"/>
  <c r="AG19" i="2" s="1"/>
  <c r="AG21" i="2" s="1"/>
  <c r="AG29" i="2" s="1"/>
  <c r="AG47" i="7"/>
  <c r="AG44" i="7"/>
  <c r="AG42" i="7"/>
  <c r="AG39" i="7"/>
  <c r="AG33" i="7"/>
  <c r="AG9" i="7"/>
  <c r="AG21" i="7" s="1"/>
  <c r="AG23" i="7" s="1"/>
  <c r="AG267" i="2"/>
  <c r="AG269" i="2" s="1"/>
  <c r="AG260" i="2"/>
  <c r="AG245" i="2"/>
  <c r="AG162" i="2"/>
  <c r="AG190" i="2" s="1"/>
  <c r="AG215" i="2" s="1"/>
  <c r="AG150" i="2"/>
  <c r="AG152" i="2" s="1"/>
  <c r="AG139" i="2"/>
  <c r="AG125" i="2"/>
  <c r="AG93" i="2"/>
  <c r="AG99" i="2" s="1"/>
  <c r="AJ93" i="2"/>
  <c r="AG81" i="2"/>
  <c r="AG265" i="7"/>
  <c r="AG256" i="7"/>
  <c r="AG241" i="7"/>
  <c r="AG163" i="7"/>
  <c r="AG190" i="7" s="1"/>
  <c r="AG215" i="7" s="1"/>
  <c r="AG151" i="7"/>
  <c r="AG153" i="7" s="1"/>
  <c r="AJ151" i="7"/>
  <c r="AG140" i="7"/>
  <c r="AG126" i="7"/>
  <c r="AG95" i="7"/>
  <c r="AG101" i="7" s="1"/>
  <c r="AG83" i="7"/>
  <c r="AG22" i="1"/>
  <c r="AF46" i="2"/>
  <c r="AP59" i="2"/>
  <c r="AO59" i="2"/>
  <c r="AN59" i="2"/>
  <c r="AM59" i="2"/>
  <c r="AL59" i="2"/>
  <c r="AK59" i="2"/>
  <c r="AJ59" i="2"/>
  <c r="AP58" i="2"/>
  <c r="AO58" i="2"/>
  <c r="AN58" i="2"/>
  <c r="AM58" i="2"/>
  <c r="AL58" i="2"/>
  <c r="AK58" i="2"/>
  <c r="AJ58"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AF42" i="2"/>
  <c r="AE44" i="7"/>
  <c r="AD44" i="7"/>
  <c r="AC44" i="7"/>
  <c r="AB44" i="7"/>
  <c r="AA44" i="7"/>
  <c r="Z44" i="7"/>
  <c r="Y44" i="7"/>
  <c r="X44" i="7"/>
  <c r="W44" i="7"/>
  <c r="V44" i="7"/>
  <c r="U44" i="7"/>
  <c r="T44" i="7"/>
  <c r="S44" i="7"/>
  <c r="R44" i="7"/>
  <c r="Q44" i="7"/>
  <c r="P44" i="7"/>
  <c r="O44" i="7"/>
  <c r="N44" i="7"/>
  <c r="M44" i="7"/>
  <c r="L44" i="7"/>
  <c r="K44" i="7"/>
  <c r="J44" i="7"/>
  <c r="I44" i="7"/>
  <c r="H44" i="7"/>
  <c r="G44" i="7"/>
  <c r="F44" i="7"/>
  <c r="E44" i="7"/>
  <c r="AF44" i="7"/>
  <c r="E11" i="11"/>
  <c r="F11" i="11"/>
  <c r="G11" i="11"/>
  <c r="H11" i="11"/>
  <c r="AO221" i="2"/>
  <c r="AO223" i="2"/>
  <c r="AO227" i="2"/>
  <c r="AP227" i="2"/>
  <c r="AP223" i="2"/>
  <c r="AP221" i="2"/>
  <c r="AH29" i="2" l="1"/>
  <c r="AH62" i="2" s="1"/>
  <c r="AH23" i="2"/>
  <c r="AH25" i="2" s="1"/>
  <c r="AH27" i="2" s="1"/>
  <c r="AH264" i="2"/>
  <c r="AH155" i="7"/>
  <c r="AG103" i="7"/>
  <c r="AG155" i="7"/>
  <c r="AG25" i="7"/>
  <c r="AG27" i="7" s="1"/>
  <c r="AG29" i="7" s="1"/>
  <c r="AG31" i="7"/>
  <c r="AG260" i="7"/>
  <c r="AG30" i="2"/>
  <c r="AG62" i="2"/>
  <c r="AG23" i="2"/>
  <c r="AG25" i="2" s="1"/>
  <c r="AG27" i="2" s="1"/>
  <c r="AG154" i="2"/>
  <c r="AG264" i="2"/>
  <c r="AG32" i="7"/>
  <c r="AG63" i="7" s="1"/>
  <c r="AF9" i="2"/>
  <c r="AE269" i="2"/>
  <c r="AE260" i="2"/>
  <c r="AE245" i="2"/>
  <c r="AE162" i="2"/>
  <c r="AE190" i="2" s="1"/>
  <c r="AE215" i="2" s="1"/>
  <c r="AE150" i="2"/>
  <c r="AE152" i="2" s="1"/>
  <c r="AE139" i="2"/>
  <c r="AE125" i="2"/>
  <c r="AE93" i="2"/>
  <c r="AE99" i="2" s="1"/>
  <c r="AE81" i="2"/>
  <c r="AE46" i="2"/>
  <c r="AE40" i="2"/>
  <c r="AE37" i="2"/>
  <c r="AE31" i="2"/>
  <c r="AE9" i="2"/>
  <c r="AE19" i="2" s="1"/>
  <c r="AE21" i="2" s="1"/>
  <c r="AP60" i="7"/>
  <c r="AP264" i="7"/>
  <c r="AP258" i="7"/>
  <c r="AP257" i="7"/>
  <c r="AP254" i="7"/>
  <c r="AP253" i="7"/>
  <c r="AP252" i="7"/>
  <c r="AP251" i="7"/>
  <c r="AP250" i="7"/>
  <c r="AP249" i="7"/>
  <c r="AP248" i="7"/>
  <c r="AP247" i="7"/>
  <c r="AP246" i="7"/>
  <c r="AP245" i="7"/>
  <c r="AP244" i="7"/>
  <c r="AP239" i="7"/>
  <c r="AP238" i="7"/>
  <c r="AP237" i="7"/>
  <c r="AP236" i="7"/>
  <c r="AP235" i="7"/>
  <c r="AP234" i="7"/>
  <c r="AP233" i="7"/>
  <c r="AP232" i="7"/>
  <c r="AP231" i="7"/>
  <c r="AP230" i="7"/>
  <c r="AP229" i="7"/>
  <c r="AP228" i="7"/>
  <c r="AP227" i="7"/>
  <c r="AP226" i="7"/>
  <c r="AP225" i="7"/>
  <c r="AP224" i="7"/>
  <c r="AP223" i="7"/>
  <c r="AP222" i="7"/>
  <c r="AP221" i="7"/>
  <c r="AP220" i="7"/>
  <c r="AP219" i="7"/>
  <c r="AP218" i="7"/>
  <c r="AP213" i="7"/>
  <c r="AP211" i="7"/>
  <c r="AP210" i="7"/>
  <c r="AP209" i="7"/>
  <c r="AP208" i="7"/>
  <c r="AP207" i="7"/>
  <c r="AP206" i="7"/>
  <c r="AP205" i="7"/>
  <c r="AP204" i="7"/>
  <c r="AP203" i="7"/>
  <c r="AP202" i="7"/>
  <c r="AP201" i="7"/>
  <c r="AP199" i="7"/>
  <c r="AP197" i="7"/>
  <c r="AP196" i="7"/>
  <c r="AP195" i="7"/>
  <c r="AP194" i="7"/>
  <c r="AP193" i="7"/>
  <c r="AP189" i="7"/>
  <c r="AP188" i="7"/>
  <c r="AP187" i="7"/>
  <c r="AP186" i="7"/>
  <c r="AP185" i="7"/>
  <c r="AP184" i="7"/>
  <c r="AP183" i="7"/>
  <c r="AP182" i="7"/>
  <c r="AP181" i="7"/>
  <c r="AP180" i="7"/>
  <c r="AP179" i="7"/>
  <c r="AP178" i="7"/>
  <c r="AP177" i="7"/>
  <c r="AP176" i="7"/>
  <c r="AP175" i="7"/>
  <c r="AP174" i="7"/>
  <c r="AP173" i="7"/>
  <c r="AP172" i="7"/>
  <c r="AP171" i="7"/>
  <c r="AP170" i="7"/>
  <c r="AP169" i="7"/>
  <c r="AP168" i="7"/>
  <c r="AP167" i="7"/>
  <c r="AP166" i="7"/>
  <c r="AP162" i="7"/>
  <c r="AP161" i="7"/>
  <c r="AP152" i="7"/>
  <c r="AP149" i="7"/>
  <c r="AP148" i="7"/>
  <c r="AP147" i="7"/>
  <c r="AP146" i="7"/>
  <c r="AP145" i="7"/>
  <c r="AP144" i="7"/>
  <c r="AP143" i="7"/>
  <c r="AP139" i="7"/>
  <c r="AP138" i="7"/>
  <c r="AP137" i="7"/>
  <c r="AP136" i="7"/>
  <c r="AP135" i="7"/>
  <c r="AP134" i="7"/>
  <c r="AP133" i="7"/>
  <c r="AP132" i="7"/>
  <c r="AP131" i="7"/>
  <c r="AP130" i="7"/>
  <c r="AP129" i="7"/>
  <c r="AP124" i="7"/>
  <c r="AP122" i="7"/>
  <c r="AP121" i="7"/>
  <c r="AP120" i="7"/>
  <c r="AP119" i="7"/>
  <c r="AP118" i="7"/>
  <c r="AP117" i="7"/>
  <c r="AP116" i="7"/>
  <c r="AP115" i="7"/>
  <c r="AP114" i="7"/>
  <c r="AP113" i="7"/>
  <c r="AP112" i="7"/>
  <c r="AP111" i="7"/>
  <c r="AP110" i="7"/>
  <c r="AP109" i="7"/>
  <c r="AP108" i="7"/>
  <c r="AP106" i="7"/>
  <c r="AP100" i="7"/>
  <c r="AP99" i="7"/>
  <c r="AP98" i="7"/>
  <c r="AP97" i="7"/>
  <c r="AP94" i="7"/>
  <c r="AP93" i="7"/>
  <c r="AP92" i="7"/>
  <c r="AP91" i="7"/>
  <c r="AP90" i="7"/>
  <c r="AP89" i="7"/>
  <c r="AP88" i="7"/>
  <c r="AP87" i="7"/>
  <c r="AP81" i="7"/>
  <c r="AP79" i="7"/>
  <c r="AP78" i="7"/>
  <c r="AP77" i="7"/>
  <c r="AP76" i="7"/>
  <c r="AP75" i="7"/>
  <c r="AP74" i="7"/>
  <c r="AP73" i="7"/>
  <c r="AP72" i="7"/>
  <c r="AP71" i="7"/>
  <c r="AP70" i="7"/>
  <c r="AP69" i="7"/>
  <c r="AP68" i="7"/>
  <c r="AP61" i="7"/>
  <c r="AP59" i="7"/>
  <c r="AP58" i="7"/>
  <c r="AP46" i="7"/>
  <c r="AP57" i="7"/>
  <c r="AP56" i="7"/>
  <c r="AP55" i="7"/>
  <c r="AP54" i="7"/>
  <c r="AP53" i="7"/>
  <c r="AP52" i="7"/>
  <c r="AP51" i="7"/>
  <c r="AP50" i="7"/>
  <c r="AP49" i="7"/>
  <c r="AP48" i="7"/>
  <c r="AP45" i="7"/>
  <c r="AP43" i="7"/>
  <c r="AP42" i="7" s="1"/>
  <c r="AP41" i="7"/>
  <c r="AP40" i="7"/>
  <c r="AP38" i="7"/>
  <c r="AP37" i="7"/>
  <c r="AP36" i="7"/>
  <c r="AP35" i="7"/>
  <c r="AP34" i="7"/>
  <c r="AP28" i="7"/>
  <c r="AP26" i="7"/>
  <c r="AP24" i="7"/>
  <c r="AP22" i="7"/>
  <c r="AP20" i="7"/>
  <c r="AP18" i="7"/>
  <c r="AP19" i="7"/>
  <c r="AP17" i="7"/>
  <c r="AP16" i="7"/>
  <c r="AP15" i="7"/>
  <c r="AP14" i="7"/>
  <c r="AP13" i="7"/>
  <c r="AP12" i="7"/>
  <c r="AP11" i="7"/>
  <c r="AP10" i="7"/>
  <c r="AP8" i="7"/>
  <c r="AP44" i="7" l="1"/>
  <c r="AP83" i="7"/>
  <c r="AP126" i="7"/>
  <c r="AP163" i="7"/>
  <c r="AP190" i="7" s="1"/>
  <c r="AE101" i="2"/>
  <c r="AE30" i="2"/>
  <c r="AE154" i="2"/>
  <c r="AE23" i="2"/>
  <c r="AE25" i="2" s="1"/>
  <c r="AE27" i="2" s="1"/>
  <c r="AE29" i="2"/>
  <c r="AE264" i="2"/>
  <c r="AP33" i="7"/>
  <c r="AP47" i="7"/>
  <c r="AE62" i="2" l="1"/>
  <c r="AE265" i="7"/>
  <c r="AE256" i="7"/>
  <c r="AE241" i="7"/>
  <c r="AE163" i="7"/>
  <c r="AE190" i="7" s="1"/>
  <c r="AE215" i="7" s="1"/>
  <c r="AE151" i="7"/>
  <c r="AE153" i="7" s="1"/>
  <c r="AE140" i="7"/>
  <c r="AE126" i="7"/>
  <c r="AE95" i="7"/>
  <c r="AE101" i="7" s="1"/>
  <c r="AE83" i="7"/>
  <c r="AE47" i="7"/>
  <c r="AE42" i="7"/>
  <c r="AE39" i="7"/>
  <c r="AE33" i="7"/>
  <c r="AE9" i="7"/>
  <c r="AE21" i="7" s="1"/>
  <c r="AE23" i="7" s="1"/>
  <c r="AE22" i="1"/>
  <c r="AF269" i="2"/>
  <c r="AP269" i="2" s="1"/>
  <c r="AF260" i="2"/>
  <c r="AP260" i="2" s="1"/>
  <c r="AF245" i="2"/>
  <c r="AP245" i="2" s="1"/>
  <c r="AF162" i="2"/>
  <c r="AF190" i="2" s="1"/>
  <c r="AF215" i="2" s="1"/>
  <c r="AP215" i="2" s="1"/>
  <c r="AF150" i="2"/>
  <c r="AF152" i="2" s="1"/>
  <c r="AF139" i="2"/>
  <c r="AP139" i="2" s="1"/>
  <c r="AF125" i="2"/>
  <c r="AP125" i="2" s="1"/>
  <c r="AF93" i="2"/>
  <c r="AF99" i="2" s="1"/>
  <c r="AF81" i="2"/>
  <c r="AF40" i="2"/>
  <c r="AF37" i="2"/>
  <c r="AF31" i="2"/>
  <c r="AF19" i="2"/>
  <c r="AP268" i="2"/>
  <c r="AP267" i="2"/>
  <c r="AP262" i="2"/>
  <c r="AP258" i="2"/>
  <c r="AP257" i="2"/>
  <c r="AP256" i="2"/>
  <c r="AP255" i="2"/>
  <c r="AP254" i="2"/>
  <c r="AP253" i="2"/>
  <c r="AP252" i="2"/>
  <c r="AP251" i="2"/>
  <c r="AP250" i="2"/>
  <c r="AP249" i="2"/>
  <c r="AP248" i="2"/>
  <c r="AP243" i="2"/>
  <c r="AP242" i="2"/>
  <c r="AP241" i="2"/>
  <c r="AP240" i="2"/>
  <c r="AP239" i="2"/>
  <c r="AP238" i="2"/>
  <c r="AP237" i="2"/>
  <c r="AP236" i="2"/>
  <c r="AP235" i="2"/>
  <c r="AP234" i="2"/>
  <c r="AP233" i="2"/>
  <c r="AP232" i="2"/>
  <c r="AP231" i="2"/>
  <c r="AP230" i="2"/>
  <c r="AP229" i="2"/>
  <c r="AP228" i="2"/>
  <c r="AP226" i="2"/>
  <c r="AP225" i="2"/>
  <c r="AP224" i="2"/>
  <c r="AP222" i="2"/>
  <c r="AP220" i="2"/>
  <c r="AP219" i="2"/>
  <c r="AP218" i="2"/>
  <c r="AP213" i="2"/>
  <c r="AP211" i="2"/>
  <c r="AP210" i="2"/>
  <c r="AP209" i="2"/>
  <c r="AP208" i="2"/>
  <c r="AP207" i="2"/>
  <c r="AP206" i="2"/>
  <c r="AP205" i="2"/>
  <c r="AP204" i="2"/>
  <c r="AP203" i="2"/>
  <c r="AP202" i="2"/>
  <c r="AP201" i="2"/>
  <c r="AP199" i="2"/>
  <c r="AP197" i="2"/>
  <c r="AP196" i="2"/>
  <c r="AP195" i="2"/>
  <c r="AP194" i="2"/>
  <c r="AP193" i="2"/>
  <c r="AP189" i="2"/>
  <c r="AP188" i="2"/>
  <c r="AP187" i="2"/>
  <c r="AP186" i="2"/>
  <c r="AP185" i="2"/>
  <c r="AP184" i="2"/>
  <c r="AP183" i="2"/>
  <c r="AP182" i="2"/>
  <c r="AP181" i="2"/>
  <c r="AP180" i="2"/>
  <c r="AP179" i="2"/>
  <c r="AP178" i="2"/>
  <c r="AP176" i="2"/>
  <c r="AP175" i="2"/>
  <c r="AP174" i="2"/>
  <c r="AP173" i="2"/>
  <c r="AP172" i="2"/>
  <c r="AP171" i="2"/>
  <c r="AP170" i="2"/>
  <c r="AP169" i="2"/>
  <c r="AP168" i="2"/>
  <c r="AP167" i="2"/>
  <c r="AP166" i="2"/>
  <c r="AP165" i="2"/>
  <c r="AP161" i="2"/>
  <c r="AP160" i="2"/>
  <c r="AP151" i="2"/>
  <c r="AP149" i="2"/>
  <c r="AP148" i="2"/>
  <c r="AP147" i="2"/>
  <c r="AP146" i="2"/>
  <c r="AP145" i="2"/>
  <c r="AP144" i="2"/>
  <c r="AP143" i="2"/>
  <c r="AP142" i="2"/>
  <c r="AP138" i="2"/>
  <c r="AP137" i="2"/>
  <c r="AP136" i="2"/>
  <c r="AP135" i="2"/>
  <c r="AP134" i="2"/>
  <c r="AP133" i="2"/>
  <c r="AP132" i="2"/>
  <c r="AP131" i="2"/>
  <c r="AP130" i="2"/>
  <c r="AP129" i="2"/>
  <c r="AP128" i="2"/>
  <c r="AP123" i="2"/>
  <c r="AP121" i="2"/>
  <c r="AP120" i="2"/>
  <c r="AP119" i="2"/>
  <c r="AP118" i="2"/>
  <c r="AP117" i="2"/>
  <c r="AP116" i="2"/>
  <c r="AP115" i="2"/>
  <c r="AP114" i="2"/>
  <c r="AP113" i="2"/>
  <c r="AP112" i="2"/>
  <c r="AP111" i="2"/>
  <c r="AP110" i="2"/>
  <c r="AP109" i="2"/>
  <c r="AP108" i="2"/>
  <c r="AP106" i="2"/>
  <c r="AP104" i="2"/>
  <c r="AP98" i="2"/>
  <c r="AP97" i="2"/>
  <c r="AP96" i="2"/>
  <c r="AP95" i="2"/>
  <c r="AP92" i="2"/>
  <c r="AP91" i="2"/>
  <c r="AP90" i="2"/>
  <c r="AP89" i="2"/>
  <c r="AP88" i="2"/>
  <c r="AP87" i="2"/>
  <c r="AP86" i="2"/>
  <c r="AP85" i="2"/>
  <c r="AP79" i="2"/>
  <c r="AP77" i="2"/>
  <c r="AP76" i="2"/>
  <c r="AP75" i="2"/>
  <c r="AP74" i="2"/>
  <c r="AP73" i="2"/>
  <c r="AP72" i="2"/>
  <c r="AP71" i="2"/>
  <c r="AP69" i="2"/>
  <c r="AP68" i="2"/>
  <c r="AP67" i="2"/>
  <c r="AP66" i="2"/>
  <c r="AP60" i="2"/>
  <c r="AP57" i="2"/>
  <c r="AP45" i="2"/>
  <c r="AP56" i="2"/>
  <c r="AP55" i="2"/>
  <c r="AP54" i="2"/>
  <c r="AP53" i="2"/>
  <c r="AP52" i="2"/>
  <c r="AP51" i="2"/>
  <c r="AP50" i="2"/>
  <c r="AP49" i="2"/>
  <c r="AP48" i="2"/>
  <c r="AP47" i="2"/>
  <c r="AP43" i="2"/>
  <c r="AP41" i="2"/>
  <c r="AP40" i="2" s="1"/>
  <c r="AP39" i="2"/>
  <c r="AP38" i="2"/>
  <c r="AP36" i="2"/>
  <c r="AP35" i="2"/>
  <c r="AP34" i="2"/>
  <c r="AP33" i="2"/>
  <c r="AP32" i="2"/>
  <c r="AP26" i="2"/>
  <c r="AP24" i="2"/>
  <c r="AP22" i="2"/>
  <c r="AP20" i="2"/>
  <c r="AP18" i="2"/>
  <c r="AP17" i="2"/>
  <c r="AP16" i="2"/>
  <c r="AP15" i="2"/>
  <c r="AP14" i="2"/>
  <c r="AP13" i="2"/>
  <c r="AP12" i="2"/>
  <c r="AP11" i="2"/>
  <c r="AP10" i="2"/>
  <c r="AP8" i="2"/>
  <c r="AF265" i="7"/>
  <c r="AF256" i="7"/>
  <c r="AF241" i="7"/>
  <c r="AF163" i="7"/>
  <c r="AF190" i="7" s="1"/>
  <c r="AF215" i="7" s="1"/>
  <c r="AF151" i="7"/>
  <c r="AF153" i="7" s="1"/>
  <c r="AF140" i="7"/>
  <c r="AF126" i="7"/>
  <c r="AF95" i="7"/>
  <c r="AF101" i="7" s="1"/>
  <c r="AF83" i="7"/>
  <c r="AF47" i="7"/>
  <c r="AF42" i="7"/>
  <c r="AF39" i="7"/>
  <c r="AF33" i="7"/>
  <c r="AF9" i="7"/>
  <c r="AF21" i="7" s="1"/>
  <c r="AF23" i="7" s="1"/>
  <c r="AF25" i="7" s="1"/>
  <c r="AF27" i="7" s="1"/>
  <c r="AF29" i="7" s="1"/>
  <c r="AP13" i="1"/>
  <c r="AF22" i="1"/>
  <c r="E13" i="11"/>
  <c r="F13" i="11"/>
  <c r="AO59" i="7"/>
  <c r="AN59" i="7"/>
  <c r="AM59" i="7"/>
  <c r="AL59" i="7"/>
  <c r="AK59" i="7"/>
  <c r="AJ59" i="7"/>
  <c r="AP42" i="2" l="1"/>
  <c r="AP93" i="2"/>
  <c r="AP150" i="2"/>
  <c r="AE155" i="7"/>
  <c r="AE103" i="7"/>
  <c r="AE32" i="7"/>
  <c r="AE260" i="7"/>
  <c r="AE25" i="7"/>
  <c r="AE27" i="7" s="1"/>
  <c r="AE29" i="7" s="1"/>
  <c r="AE31" i="7"/>
  <c r="AF103" i="7"/>
  <c r="AF260" i="7"/>
  <c r="AF264" i="2"/>
  <c r="AP264" i="2" s="1"/>
  <c r="AF155" i="7"/>
  <c r="AF101" i="2"/>
  <c r="AP101" i="2" s="1"/>
  <c r="AP99" i="2"/>
  <c r="AF154" i="2"/>
  <c r="AP154" i="2" s="1"/>
  <c r="AP152" i="2"/>
  <c r="AP81" i="2"/>
  <c r="AF30" i="2"/>
  <c r="AF21" i="2"/>
  <c r="AP162" i="2"/>
  <c r="AP190" i="2" s="1"/>
  <c r="AP46" i="2"/>
  <c r="AF32" i="7"/>
  <c r="AF31" i="7"/>
  <c r="AE63" i="7" l="1"/>
  <c r="AF29" i="2"/>
  <c r="AF23" i="2"/>
  <c r="AF63" i="7"/>
  <c r="AD46" i="2"/>
  <c r="AO41" i="2"/>
  <c r="AO40" i="2" s="1"/>
  <c r="AN41" i="2"/>
  <c r="AN40" i="2" s="1"/>
  <c r="AM41" i="2"/>
  <c r="AM40" i="2" s="1"/>
  <c r="AL41" i="2"/>
  <c r="AL40" i="2" s="1"/>
  <c r="AK41" i="2"/>
  <c r="AK40" i="2" s="1"/>
  <c r="AJ41" i="2"/>
  <c r="AJ40" i="2" s="1"/>
  <c r="AO43" i="2"/>
  <c r="AN43" i="2"/>
  <c r="AM43" i="2"/>
  <c r="AL43" i="2"/>
  <c r="AK43" i="2"/>
  <c r="AJ43" i="2"/>
  <c r="AC40" i="2"/>
  <c r="AB40" i="2"/>
  <c r="AA40" i="2"/>
  <c r="Z40" i="2"/>
  <c r="Y40" i="2"/>
  <c r="X40" i="2"/>
  <c r="W40" i="2"/>
  <c r="V40" i="2"/>
  <c r="U40" i="2"/>
  <c r="T40" i="2"/>
  <c r="S40" i="2"/>
  <c r="R40" i="2"/>
  <c r="Q40" i="2"/>
  <c r="P40" i="2"/>
  <c r="O40" i="2"/>
  <c r="N40" i="2"/>
  <c r="M40" i="2"/>
  <c r="L40" i="2"/>
  <c r="K40" i="2"/>
  <c r="J40" i="2"/>
  <c r="I40" i="2"/>
  <c r="H40" i="2"/>
  <c r="G40" i="2"/>
  <c r="F40" i="2"/>
  <c r="E40" i="2"/>
  <c r="AD40" i="2"/>
  <c r="AD9" i="2"/>
  <c r="AD19" i="2" s="1"/>
  <c r="AD21" i="2" s="1"/>
  <c r="AD93" i="2"/>
  <c r="AD99" i="2" s="1"/>
  <c r="AD81" i="2"/>
  <c r="AD150" i="2"/>
  <c r="AD152" i="2" s="1"/>
  <c r="AD139" i="2"/>
  <c r="AD125" i="2"/>
  <c r="AD162" i="2"/>
  <c r="AD190" i="2" s="1"/>
  <c r="AD215" i="2" s="1"/>
  <c r="AD245" i="2"/>
  <c r="AD260" i="2"/>
  <c r="AD269" i="2"/>
  <c r="AD265" i="7"/>
  <c r="AD256" i="7"/>
  <c r="AD241" i="7"/>
  <c r="AD163" i="7"/>
  <c r="AD190" i="7" s="1"/>
  <c r="AD215" i="7" s="1"/>
  <c r="AD151" i="7"/>
  <c r="AD140" i="7"/>
  <c r="AD126" i="7"/>
  <c r="AO109" i="7"/>
  <c r="AN109" i="7"/>
  <c r="AM109" i="7"/>
  <c r="AL109" i="7"/>
  <c r="AK109" i="7"/>
  <c r="AJ109" i="7"/>
  <c r="AD95" i="7"/>
  <c r="AD83" i="7"/>
  <c r="AO72" i="7"/>
  <c r="AN72" i="7"/>
  <c r="AM72" i="7"/>
  <c r="AL72" i="7"/>
  <c r="AK72" i="7"/>
  <c r="AJ72" i="7"/>
  <c r="AO43" i="7"/>
  <c r="AO42" i="7" s="1"/>
  <c r="AN43" i="7"/>
  <c r="AN42" i="7" s="1"/>
  <c r="AM43" i="7"/>
  <c r="AM42" i="7" s="1"/>
  <c r="AL43" i="7"/>
  <c r="AL42" i="7" s="1"/>
  <c r="AK43" i="7"/>
  <c r="AK42" i="7" s="1"/>
  <c r="AJ43" i="7"/>
  <c r="AJ42" i="7" s="1"/>
  <c r="AC42" i="7"/>
  <c r="AB42" i="7"/>
  <c r="AA42" i="7"/>
  <c r="Z42" i="7"/>
  <c r="Y42" i="7"/>
  <c r="X42" i="7"/>
  <c r="W42" i="7"/>
  <c r="V42" i="7"/>
  <c r="U42" i="7"/>
  <c r="T42" i="7"/>
  <c r="S42" i="7"/>
  <c r="R42" i="7"/>
  <c r="Q42" i="7"/>
  <c r="P42" i="7"/>
  <c r="O42" i="7"/>
  <c r="N42" i="7"/>
  <c r="M42" i="7"/>
  <c r="L42" i="7"/>
  <c r="K42" i="7"/>
  <c r="J42" i="7"/>
  <c r="I42" i="7"/>
  <c r="H42" i="7"/>
  <c r="G42" i="7"/>
  <c r="F42" i="7"/>
  <c r="E42" i="7"/>
  <c r="AD42" i="7"/>
  <c r="AD47" i="7"/>
  <c r="AD39" i="7"/>
  <c r="AD33" i="7"/>
  <c r="AD9" i="7"/>
  <c r="AD21" i="7" s="1"/>
  <c r="AD23" i="7" s="1"/>
  <c r="AD25" i="7" s="1"/>
  <c r="AD27" i="7" s="1"/>
  <c r="AD29" i="7" s="1"/>
  <c r="AC9" i="7"/>
  <c r="AC33" i="7"/>
  <c r="AC39" i="7"/>
  <c r="AC47" i="7"/>
  <c r="AC83" i="7"/>
  <c r="AC95" i="7"/>
  <c r="AC101" i="7" s="1"/>
  <c r="AC126" i="7"/>
  <c r="AC140" i="7"/>
  <c r="AC151" i="7"/>
  <c r="AC153" i="7" s="1"/>
  <c r="AC163" i="7"/>
  <c r="AC190" i="7" s="1"/>
  <c r="AC215" i="7" s="1"/>
  <c r="AC241" i="7"/>
  <c r="AD22" i="1"/>
  <c r="AC22" i="1"/>
  <c r="AP18" i="1"/>
  <c r="AP17" i="1"/>
  <c r="AC267" i="2"/>
  <c r="AC269" i="2" s="1"/>
  <c r="AC260" i="2"/>
  <c r="AC245" i="2"/>
  <c r="AO169" i="2"/>
  <c r="AN169" i="2"/>
  <c r="AM169" i="2"/>
  <c r="AL169" i="2"/>
  <c r="AK169" i="2"/>
  <c r="AJ169" i="2"/>
  <c r="AC162" i="2"/>
  <c r="AC190" i="2" s="1"/>
  <c r="AC215" i="2" s="1"/>
  <c r="AC150" i="2"/>
  <c r="AC152" i="2" s="1"/>
  <c r="AO132" i="2"/>
  <c r="AN132" i="2"/>
  <c r="AM132" i="2"/>
  <c r="AL132" i="2"/>
  <c r="AK132" i="2"/>
  <c r="AJ132" i="2"/>
  <c r="AC139" i="2"/>
  <c r="AC125" i="2"/>
  <c r="AO113" i="2"/>
  <c r="AN113" i="2"/>
  <c r="AM113" i="2"/>
  <c r="AL113" i="2"/>
  <c r="AK113" i="2"/>
  <c r="AJ113" i="2"/>
  <c r="AC93" i="2"/>
  <c r="AC99" i="2" s="1"/>
  <c r="AC81" i="2"/>
  <c r="AC46" i="2"/>
  <c r="AO170" i="7"/>
  <c r="AN170" i="7"/>
  <c r="AM170" i="7"/>
  <c r="AL170" i="7"/>
  <c r="AK170" i="7"/>
  <c r="AJ170" i="7"/>
  <c r="AC263" i="7"/>
  <c r="AC265" i="7" s="1"/>
  <c r="AC256" i="7"/>
  <c r="AB163" i="7"/>
  <c r="AB190" i="7" s="1"/>
  <c r="AB215" i="7" s="1"/>
  <c r="AP215" i="7" s="1"/>
  <c r="AO133" i="7"/>
  <c r="AN133" i="7"/>
  <c r="AM133" i="7"/>
  <c r="AL133" i="7"/>
  <c r="AK133" i="7"/>
  <c r="AJ133" i="7"/>
  <c r="AO115" i="7"/>
  <c r="AN115" i="7"/>
  <c r="AM115" i="7"/>
  <c r="AL115" i="7"/>
  <c r="AK115" i="7"/>
  <c r="AJ115" i="7"/>
  <c r="AO45" i="7"/>
  <c r="AN45" i="7"/>
  <c r="AM45" i="7"/>
  <c r="AL45" i="7"/>
  <c r="AK45" i="7"/>
  <c r="AJ45" i="7"/>
  <c r="AB260" i="2"/>
  <c r="AB228" i="2"/>
  <c r="AB245" i="2" s="1"/>
  <c r="AB162" i="2"/>
  <c r="AB190" i="2" s="1"/>
  <c r="AB215" i="2" s="1"/>
  <c r="AB150" i="2"/>
  <c r="AB152" i="2" s="1"/>
  <c r="AB139" i="2"/>
  <c r="AB125" i="2"/>
  <c r="AO118" i="2"/>
  <c r="AN118" i="2"/>
  <c r="AM118" i="2"/>
  <c r="AL118" i="2"/>
  <c r="AK118" i="2"/>
  <c r="AJ118" i="2"/>
  <c r="AB93" i="2"/>
  <c r="AB99" i="2" s="1"/>
  <c r="AO86" i="2"/>
  <c r="AN86" i="2"/>
  <c r="AM86" i="2"/>
  <c r="AL86" i="2"/>
  <c r="AK86" i="2"/>
  <c r="AJ86" i="2"/>
  <c r="AB81" i="2"/>
  <c r="AB256" i="7"/>
  <c r="AP256" i="7" s="1"/>
  <c r="AB241" i="7"/>
  <c r="AP241" i="7" s="1"/>
  <c r="AO119" i="7"/>
  <c r="AN119" i="7"/>
  <c r="AM119" i="7"/>
  <c r="AL119" i="7"/>
  <c r="AK119" i="7"/>
  <c r="AJ119" i="7"/>
  <c r="AP39" i="7" l="1"/>
  <c r="AP32" i="7" s="1"/>
  <c r="AP9" i="7"/>
  <c r="AP31" i="2"/>
  <c r="AP37" i="2"/>
  <c r="AC19" i="2"/>
  <c r="AP9" i="2"/>
  <c r="AF62" i="2"/>
  <c r="AF25" i="2"/>
  <c r="AD101" i="7"/>
  <c r="AD153" i="7"/>
  <c r="AC21" i="7"/>
  <c r="AP21" i="7" s="1"/>
  <c r="AD154" i="2"/>
  <c r="AD260" i="7"/>
  <c r="AC30" i="2"/>
  <c r="AD30" i="2"/>
  <c r="AD101" i="2"/>
  <c r="AD29" i="2"/>
  <c r="AD23" i="2"/>
  <c r="AD25" i="2" s="1"/>
  <c r="AD27" i="2" s="1"/>
  <c r="AD264" i="2"/>
  <c r="AC264" i="2"/>
  <c r="AC32" i="7"/>
  <c r="AD32" i="7"/>
  <c r="AC103" i="7"/>
  <c r="AC155" i="7"/>
  <c r="AD31" i="7"/>
  <c r="AC260" i="7"/>
  <c r="AC154" i="2"/>
  <c r="AC101" i="2"/>
  <c r="AB154" i="2"/>
  <c r="AB264" i="2"/>
  <c r="AB101" i="2"/>
  <c r="AB260" i="7"/>
  <c r="AP260" i="7" s="1"/>
  <c r="AB151" i="7"/>
  <c r="AB140" i="7"/>
  <c r="AP140" i="7" s="1"/>
  <c r="AB126" i="7"/>
  <c r="AB95" i="7"/>
  <c r="AO88" i="7"/>
  <c r="AN88" i="7"/>
  <c r="AM88" i="7"/>
  <c r="AL88" i="7"/>
  <c r="AK88" i="7"/>
  <c r="AJ88" i="7"/>
  <c r="AB83" i="7"/>
  <c r="AD63" i="7" l="1"/>
  <c r="AB153" i="7"/>
  <c r="AP153" i="7" s="1"/>
  <c r="AP151" i="7"/>
  <c r="AB101" i="7"/>
  <c r="AP101" i="7" s="1"/>
  <c r="AP95" i="7"/>
  <c r="AP30" i="2"/>
  <c r="AD103" i="7"/>
  <c r="AC21" i="2"/>
  <c r="AP19" i="2"/>
  <c r="AF27" i="2"/>
  <c r="AD155" i="7"/>
  <c r="AC23" i="7"/>
  <c r="AP23" i="7" s="1"/>
  <c r="AD62" i="2"/>
  <c r="AB22" i="1"/>
  <c r="AO58" i="7"/>
  <c r="AN58" i="7"/>
  <c r="AM58" i="7"/>
  <c r="AL58" i="7"/>
  <c r="AK58" i="7"/>
  <c r="AJ58" i="7"/>
  <c r="AO57" i="2"/>
  <c r="AN57" i="2"/>
  <c r="AM57" i="2"/>
  <c r="AL57" i="2"/>
  <c r="AK57" i="2"/>
  <c r="AJ57" i="2"/>
  <c r="AB9" i="2"/>
  <c r="AB46" i="2"/>
  <c r="AO24" i="2"/>
  <c r="AO22" i="2"/>
  <c r="AO20" i="2"/>
  <c r="AO16" i="2"/>
  <c r="AO12" i="2"/>
  <c r="AB9" i="7"/>
  <c r="AB21" i="7" s="1"/>
  <c r="AB23" i="7" s="1"/>
  <c r="AB47" i="7"/>
  <c r="AB39" i="7"/>
  <c r="AB33" i="7"/>
  <c r="AA260" i="2"/>
  <c r="Y260" i="2"/>
  <c r="X260" i="2"/>
  <c r="W260" i="2"/>
  <c r="V260" i="2"/>
  <c r="U260" i="2"/>
  <c r="T260" i="2"/>
  <c r="S260" i="2"/>
  <c r="R260" i="2"/>
  <c r="Q260" i="2"/>
  <c r="P260" i="2"/>
  <c r="O260" i="2"/>
  <c r="N260" i="2"/>
  <c r="M260" i="2"/>
  <c r="L260" i="2"/>
  <c r="K260" i="2"/>
  <c r="J260" i="2"/>
  <c r="I260" i="2"/>
  <c r="H260" i="2"/>
  <c r="G260" i="2"/>
  <c r="F260" i="2"/>
  <c r="E260" i="2"/>
  <c r="Z260" i="2"/>
  <c r="AO242" i="2"/>
  <c r="AN242" i="2"/>
  <c r="AM242" i="2"/>
  <c r="AL242" i="2"/>
  <c r="AK242" i="2"/>
  <c r="AO258" i="2"/>
  <c r="AN258" i="2"/>
  <c r="AM258" i="2"/>
  <c r="AL258" i="2"/>
  <c r="AK258" i="2"/>
  <c r="AA245" i="2"/>
  <c r="AA162" i="2"/>
  <c r="AA190" i="2" s="1"/>
  <c r="AA215" i="2" s="1"/>
  <c r="AA150" i="2"/>
  <c r="AA152" i="2" s="1"/>
  <c r="AA139" i="2"/>
  <c r="AA125" i="2"/>
  <c r="AA93" i="2"/>
  <c r="AA99" i="2" s="1"/>
  <c r="AA81" i="2"/>
  <c r="X31" i="2"/>
  <c r="W31" i="2"/>
  <c r="V31" i="2"/>
  <c r="U31" i="2"/>
  <c r="P31" i="2"/>
  <c r="O31" i="2"/>
  <c r="N31" i="2"/>
  <c r="M31" i="2"/>
  <c r="L31" i="2"/>
  <c r="K31" i="2"/>
  <c r="J31" i="2"/>
  <c r="I31" i="2"/>
  <c r="H31" i="2"/>
  <c r="G31" i="2"/>
  <c r="F31" i="2"/>
  <c r="E31" i="2"/>
  <c r="AA31" i="2"/>
  <c r="AO36" i="2"/>
  <c r="AN36" i="2"/>
  <c r="AM36" i="2"/>
  <c r="AL36" i="2"/>
  <c r="AK36" i="2"/>
  <c r="AJ36" i="2"/>
  <c r="AO35" i="2"/>
  <c r="AN35" i="2"/>
  <c r="AM35" i="2"/>
  <c r="AL35" i="2"/>
  <c r="AK35" i="2"/>
  <c r="AJ35" i="2"/>
  <c r="AA46" i="2"/>
  <c r="AA37" i="2"/>
  <c r="AA9" i="2"/>
  <c r="AA19" i="2" s="1"/>
  <c r="AA21" i="2" s="1"/>
  <c r="AA23" i="2" s="1"/>
  <c r="AA25" i="2" s="1"/>
  <c r="AA27" i="2" s="1"/>
  <c r="Z256" i="7"/>
  <c r="Y256" i="7"/>
  <c r="X256" i="7"/>
  <c r="W256" i="7"/>
  <c r="V256" i="7"/>
  <c r="U256" i="7"/>
  <c r="T256" i="7"/>
  <c r="S256" i="7"/>
  <c r="R256" i="7"/>
  <c r="Q256" i="7"/>
  <c r="P256" i="7"/>
  <c r="O256" i="7"/>
  <c r="N256" i="7"/>
  <c r="M256" i="7"/>
  <c r="L256" i="7"/>
  <c r="K256" i="7"/>
  <c r="J256" i="7"/>
  <c r="I256" i="7"/>
  <c r="H256" i="7"/>
  <c r="G256" i="7"/>
  <c r="F256" i="7"/>
  <c r="E256" i="7"/>
  <c r="AA256" i="7"/>
  <c r="AO254" i="7"/>
  <c r="AN254" i="7"/>
  <c r="AM254" i="7"/>
  <c r="AL254" i="7"/>
  <c r="AK254" i="7"/>
  <c r="AJ254" i="7"/>
  <c r="AO238" i="7"/>
  <c r="AN238" i="7"/>
  <c r="AM238" i="7"/>
  <c r="AL238" i="7"/>
  <c r="AK238" i="7"/>
  <c r="AJ238" i="7"/>
  <c r="AA241" i="7"/>
  <c r="AA163" i="7"/>
  <c r="AA190" i="7" s="1"/>
  <c r="AA215" i="7" s="1"/>
  <c r="AA151" i="7"/>
  <c r="AA153" i="7" s="1"/>
  <c r="AA140" i="7"/>
  <c r="AA126" i="7"/>
  <c r="AA95" i="7"/>
  <c r="AA101" i="7" s="1"/>
  <c r="AA83" i="7"/>
  <c r="AA47" i="7"/>
  <c r="AA39" i="7"/>
  <c r="AO38" i="7"/>
  <c r="AN38" i="7"/>
  <c r="AM38" i="7"/>
  <c r="AL38" i="7"/>
  <c r="AK38" i="7"/>
  <c r="AJ38" i="7"/>
  <c r="AO37" i="7"/>
  <c r="AN37" i="7"/>
  <c r="AM37" i="7"/>
  <c r="AL37" i="7"/>
  <c r="AK37" i="7"/>
  <c r="AJ37" i="7"/>
  <c r="Z33" i="7"/>
  <c r="Y33" i="7"/>
  <c r="X33" i="7"/>
  <c r="W33" i="7"/>
  <c r="V33" i="7"/>
  <c r="U33" i="7"/>
  <c r="P33" i="7"/>
  <c r="O33" i="7"/>
  <c r="N33" i="7"/>
  <c r="M33" i="7"/>
  <c r="L33" i="7"/>
  <c r="K33" i="7"/>
  <c r="J33" i="7"/>
  <c r="I33" i="7"/>
  <c r="H33" i="7"/>
  <c r="G33" i="7"/>
  <c r="F33" i="7"/>
  <c r="E33" i="7"/>
  <c r="AA33" i="7"/>
  <c r="AA9" i="7"/>
  <c r="AA21" i="7" s="1"/>
  <c r="AA23" i="7" s="1"/>
  <c r="AA22" i="1"/>
  <c r="AO249" i="2"/>
  <c r="AN249" i="2"/>
  <c r="AM249" i="2"/>
  <c r="AL249" i="2"/>
  <c r="AK249" i="2"/>
  <c r="AJ249" i="2"/>
  <c r="Z245" i="2"/>
  <c r="AO226" i="2"/>
  <c r="AN226" i="2"/>
  <c r="AM226" i="2"/>
  <c r="AL226" i="2"/>
  <c r="AK226" i="2"/>
  <c r="AJ226" i="2"/>
  <c r="AO174" i="2"/>
  <c r="AN174" i="2"/>
  <c r="AM174" i="2"/>
  <c r="AL174" i="2"/>
  <c r="AK174" i="2"/>
  <c r="AJ174" i="2"/>
  <c r="Z162" i="2"/>
  <c r="Z190" i="2" s="1"/>
  <c r="Z215" i="2" s="1"/>
  <c r="Z150" i="2"/>
  <c r="Z152" i="2" s="1"/>
  <c r="Z139" i="2"/>
  <c r="Z125" i="2"/>
  <c r="Z93" i="2"/>
  <c r="Z99" i="2" s="1"/>
  <c r="Z81" i="2"/>
  <c r="AO60" i="2"/>
  <c r="AN60" i="2"/>
  <c r="AM60" i="2"/>
  <c r="AL60" i="2"/>
  <c r="AK60" i="2"/>
  <c r="AJ60" i="2"/>
  <c r="AO45" i="2"/>
  <c r="AO42" i="2" s="1"/>
  <c r="AN45" i="2"/>
  <c r="AN42" i="2" s="1"/>
  <c r="AM45" i="2"/>
  <c r="AM42" i="2" s="1"/>
  <c r="AL45" i="2"/>
  <c r="AL42" i="2" s="1"/>
  <c r="AK45" i="2"/>
  <c r="AK42" i="2" s="1"/>
  <c r="AJ45" i="2"/>
  <c r="AJ42" i="2" s="1"/>
  <c r="AO56" i="2"/>
  <c r="AN56" i="2"/>
  <c r="AM56" i="2"/>
  <c r="AL56" i="2"/>
  <c r="AK56" i="2"/>
  <c r="AJ56" i="2"/>
  <c r="AO55" i="2"/>
  <c r="AN55" i="2"/>
  <c r="AM55" i="2"/>
  <c r="AL55" i="2"/>
  <c r="AK55" i="2"/>
  <c r="AJ55" i="2"/>
  <c r="AO54" i="2"/>
  <c r="AN54" i="2"/>
  <c r="AM54" i="2"/>
  <c r="AL54" i="2"/>
  <c r="AK54" i="2"/>
  <c r="AJ54" i="2"/>
  <c r="AO53" i="2"/>
  <c r="AN53" i="2"/>
  <c r="AM53" i="2"/>
  <c r="AL53" i="2"/>
  <c r="AK53" i="2"/>
  <c r="AJ53" i="2"/>
  <c r="AO52" i="2"/>
  <c r="AN52" i="2"/>
  <c r="AM52" i="2"/>
  <c r="AL52" i="2"/>
  <c r="AK52" i="2"/>
  <c r="AJ52" i="2"/>
  <c r="AO51" i="2"/>
  <c r="AN51" i="2"/>
  <c r="AM51" i="2"/>
  <c r="AL51" i="2"/>
  <c r="AK51" i="2"/>
  <c r="AJ51" i="2"/>
  <c r="AO50" i="2"/>
  <c r="AN50" i="2"/>
  <c r="AM50" i="2"/>
  <c r="AL50" i="2"/>
  <c r="AK50" i="2"/>
  <c r="AJ50" i="2"/>
  <c r="AO49" i="2"/>
  <c r="AN49" i="2"/>
  <c r="AM49" i="2"/>
  <c r="AL49" i="2"/>
  <c r="AK49" i="2"/>
  <c r="AJ49" i="2"/>
  <c r="AO48" i="2"/>
  <c r="AN48" i="2"/>
  <c r="AL48" i="2"/>
  <c r="AK48" i="2"/>
  <c r="AJ48" i="2"/>
  <c r="R48" i="2"/>
  <c r="AM48" i="2" s="1"/>
  <c r="AO47" i="2"/>
  <c r="AN47" i="2"/>
  <c r="AM47" i="2"/>
  <c r="AK47" i="2"/>
  <c r="AJ47" i="2"/>
  <c r="P47" i="2"/>
  <c r="P46" i="2" s="1"/>
  <c r="Z46" i="2"/>
  <c r="Y46" i="2"/>
  <c r="X46" i="2"/>
  <c r="W46" i="2"/>
  <c r="V46" i="2"/>
  <c r="U46" i="2"/>
  <c r="T46" i="2"/>
  <c r="S46" i="2"/>
  <c r="Q46" i="2"/>
  <c r="O46" i="2"/>
  <c r="N46" i="2"/>
  <c r="M46" i="2"/>
  <c r="L46" i="2"/>
  <c r="K46" i="2"/>
  <c r="J46" i="2"/>
  <c r="I46" i="2"/>
  <c r="H46" i="2"/>
  <c r="G46" i="2"/>
  <c r="F46" i="2"/>
  <c r="E46" i="2"/>
  <c r="AO39" i="2"/>
  <c r="AN39" i="2"/>
  <c r="AM39" i="2"/>
  <c r="AL39" i="2"/>
  <c r="AK39" i="2"/>
  <c r="AJ39" i="2"/>
  <c r="AO38" i="2"/>
  <c r="AN38" i="2"/>
  <c r="AL38" i="2"/>
  <c r="AK38" i="2"/>
  <c r="AJ38" i="2"/>
  <c r="S38" i="2"/>
  <c r="S37" i="2" s="1"/>
  <c r="R38" i="2"/>
  <c r="X37" i="2"/>
  <c r="W37" i="2"/>
  <c r="V37" i="2"/>
  <c r="U37" i="2"/>
  <c r="T37" i="2"/>
  <c r="Q37" i="2"/>
  <c r="P37" i="2"/>
  <c r="O37" i="2"/>
  <c r="N37" i="2"/>
  <c r="M37" i="2"/>
  <c r="L37" i="2"/>
  <c r="K37" i="2"/>
  <c r="J37" i="2"/>
  <c r="I37" i="2"/>
  <c r="H37" i="2"/>
  <c r="G37" i="2"/>
  <c r="F37" i="2"/>
  <c r="E37" i="2"/>
  <c r="AO34" i="2"/>
  <c r="AN34" i="2"/>
  <c r="AM34" i="2"/>
  <c r="AL34" i="2"/>
  <c r="AK34" i="2"/>
  <c r="AJ34" i="2"/>
  <c r="AO33" i="2"/>
  <c r="AN33" i="2"/>
  <c r="AL33" i="2"/>
  <c r="AK33" i="2"/>
  <c r="AJ33" i="2"/>
  <c r="T33" i="2"/>
  <c r="T31" i="2" s="1"/>
  <c r="S33" i="2"/>
  <c r="S31" i="2" s="1"/>
  <c r="R33" i="2"/>
  <c r="R31" i="2" s="1"/>
  <c r="Q33" i="2"/>
  <c r="Q31" i="2" s="1"/>
  <c r="AO32" i="2"/>
  <c r="AN32" i="2"/>
  <c r="AM32" i="2"/>
  <c r="AL32" i="2"/>
  <c r="AK32" i="2"/>
  <c r="AJ32" i="2"/>
  <c r="Z9" i="2"/>
  <c r="Z19" i="2" s="1"/>
  <c r="Z21" i="2" s="1"/>
  <c r="AN16" i="2"/>
  <c r="AM16" i="2"/>
  <c r="AL16" i="2"/>
  <c r="AK16" i="2"/>
  <c r="AJ16" i="2"/>
  <c r="AO262" i="2"/>
  <c r="AO257" i="2"/>
  <c r="AO256" i="2"/>
  <c r="AO255" i="2"/>
  <c r="AO254" i="2"/>
  <c r="AO253" i="2"/>
  <c r="AO252" i="2"/>
  <c r="AO251" i="2"/>
  <c r="AO250" i="2"/>
  <c r="AO248" i="2"/>
  <c r="AO243" i="2"/>
  <c r="AO225" i="2"/>
  <c r="AO224" i="2"/>
  <c r="AO241" i="2"/>
  <c r="AO240" i="2"/>
  <c r="AO222" i="2"/>
  <c r="AO239" i="2"/>
  <c r="AO228" i="2"/>
  <c r="AO238" i="2"/>
  <c r="AO237" i="2"/>
  <c r="AO236" i="2"/>
  <c r="AO235" i="2"/>
  <c r="AO234" i="2"/>
  <c r="AO220" i="2"/>
  <c r="AO233" i="2"/>
  <c r="AO232" i="2"/>
  <c r="AO231" i="2"/>
  <c r="AO230" i="2"/>
  <c r="AO229" i="2"/>
  <c r="AO219" i="2"/>
  <c r="AO218" i="2"/>
  <c r="AO203" i="2"/>
  <c r="AO213" i="2"/>
  <c r="AO211" i="2"/>
  <c r="AO210" i="2"/>
  <c r="AO209" i="2"/>
  <c r="AO208" i="2"/>
  <c r="AO207" i="2"/>
  <c r="AO206" i="2"/>
  <c r="AO205" i="2"/>
  <c r="AO202" i="2"/>
  <c r="AO201" i="2"/>
  <c r="AO197" i="2"/>
  <c r="AO196" i="2"/>
  <c r="AO195" i="2"/>
  <c r="AO199" i="2"/>
  <c r="AO204" i="2"/>
  <c r="AO194" i="2"/>
  <c r="AO193" i="2"/>
  <c r="AO189" i="2"/>
  <c r="AO188" i="2"/>
  <c r="AO187" i="2"/>
  <c r="AO186" i="2"/>
  <c r="AO185" i="2"/>
  <c r="AO184" i="2"/>
  <c r="AO183" i="2"/>
  <c r="AO182" i="2"/>
  <c r="AO175" i="2"/>
  <c r="AO181" i="2"/>
  <c r="AO173" i="2"/>
  <c r="AO172" i="2"/>
  <c r="AO171" i="2"/>
  <c r="AO180" i="2"/>
  <c r="AO179" i="2"/>
  <c r="AO178" i="2"/>
  <c r="AO170" i="2"/>
  <c r="AO167" i="2"/>
  <c r="AO176" i="2"/>
  <c r="AO168" i="2"/>
  <c r="AO166" i="2"/>
  <c r="AO165" i="2"/>
  <c r="AO161" i="2"/>
  <c r="AO160" i="2"/>
  <c r="AO151" i="2"/>
  <c r="AO149" i="2"/>
  <c r="AO148" i="2"/>
  <c r="AO147" i="2"/>
  <c r="AO146" i="2"/>
  <c r="AO145" i="2"/>
  <c r="AO144" i="2"/>
  <c r="AO143" i="2"/>
  <c r="AO142" i="2"/>
  <c r="AO138" i="2"/>
  <c r="AO134" i="2"/>
  <c r="AO133" i="2"/>
  <c r="AO137" i="2"/>
  <c r="AO136" i="2"/>
  <c r="AO131" i="2"/>
  <c r="AO130" i="2"/>
  <c r="AO129" i="2"/>
  <c r="AO128" i="2"/>
  <c r="AO135" i="2"/>
  <c r="AO123" i="2"/>
  <c r="AO121" i="2"/>
  <c r="AO120" i="2"/>
  <c r="AO119" i="2"/>
  <c r="AO117" i="2"/>
  <c r="AO112" i="2"/>
  <c r="AO111" i="2"/>
  <c r="AO116" i="2"/>
  <c r="AO115" i="2"/>
  <c r="AO110" i="2"/>
  <c r="AO109" i="2"/>
  <c r="AO108" i="2"/>
  <c r="AO106" i="2"/>
  <c r="AO114" i="2"/>
  <c r="AO104" i="2"/>
  <c r="AO98" i="2"/>
  <c r="AO97" i="2"/>
  <c r="AO96" i="2"/>
  <c r="AO95" i="2"/>
  <c r="AO92" i="2"/>
  <c r="AO91" i="2"/>
  <c r="AO90" i="2"/>
  <c r="AO89" i="2"/>
  <c r="AO88" i="2"/>
  <c r="AO85" i="2"/>
  <c r="AO87" i="2"/>
  <c r="AO79" i="2"/>
  <c r="AO77" i="2"/>
  <c r="AO76" i="2"/>
  <c r="AO72" i="2"/>
  <c r="AO75" i="2"/>
  <c r="AO71" i="2"/>
  <c r="AO74" i="2"/>
  <c r="AO73" i="2"/>
  <c r="AO69" i="2"/>
  <c r="AO68" i="2"/>
  <c r="AO67" i="2"/>
  <c r="AO66" i="2"/>
  <c r="AO26" i="2"/>
  <c r="AO18" i="2"/>
  <c r="AO17" i="2"/>
  <c r="AO15" i="2"/>
  <c r="AO14" i="2"/>
  <c r="AO13" i="2"/>
  <c r="AO11" i="2"/>
  <c r="AO10" i="2"/>
  <c r="AO256" i="7"/>
  <c r="AO245" i="7"/>
  <c r="AN245" i="7"/>
  <c r="AM245" i="7"/>
  <c r="AL245" i="7"/>
  <c r="AK245" i="7"/>
  <c r="AJ245" i="7"/>
  <c r="Z241" i="7"/>
  <c r="AO175" i="7"/>
  <c r="AN175" i="7"/>
  <c r="AM175" i="7"/>
  <c r="AL175" i="7"/>
  <c r="AK175" i="7"/>
  <c r="AJ175" i="7"/>
  <c r="Z163" i="7"/>
  <c r="Z190" i="7" s="1"/>
  <c r="Z215" i="7" s="1"/>
  <c r="Z151" i="7"/>
  <c r="Z153" i="7" s="1"/>
  <c r="Z140" i="7"/>
  <c r="Z126" i="7"/>
  <c r="Z95" i="7"/>
  <c r="Z83" i="7"/>
  <c r="AO264" i="7"/>
  <c r="AO258" i="7"/>
  <c r="AO257" i="7"/>
  <c r="AO253" i="7"/>
  <c r="AO252" i="7"/>
  <c r="AO251" i="7"/>
  <c r="AO250" i="7"/>
  <c r="AO249" i="7"/>
  <c r="AO248" i="7"/>
  <c r="AO247" i="7"/>
  <c r="AO246" i="7"/>
  <c r="AO244" i="7"/>
  <c r="AO239" i="7"/>
  <c r="AO237" i="7"/>
  <c r="AO236" i="7"/>
  <c r="AO235" i="7"/>
  <c r="AO234" i="7"/>
  <c r="AO233" i="7"/>
  <c r="AO232" i="7"/>
  <c r="AO231" i="7"/>
  <c r="AO230" i="7"/>
  <c r="AO229" i="7"/>
  <c r="AO228" i="7"/>
  <c r="AO227" i="7"/>
  <c r="AO226" i="7"/>
  <c r="AO225" i="7"/>
  <c r="AO224" i="7"/>
  <c r="AO223" i="7"/>
  <c r="AO222" i="7"/>
  <c r="AO221" i="7"/>
  <c r="AO220" i="7"/>
  <c r="AO219" i="7"/>
  <c r="AO218" i="7"/>
  <c r="AO203" i="7"/>
  <c r="AO213" i="7"/>
  <c r="AO211" i="7"/>
  <c r="AO210" i="7"/>
  <c r="AO209" i="7"/>
  <c r="AO208" i="7"/>
  <c r="AO207" i="7"/>
  <c r="AO206" i="7"/>
  <c r="AO205" i="7"/>
  <c r="AO202" i="7"/>
  <c r="AO201" i="7"/>
  <c r="AO197" i="7"/>
  <c r="AO196" i="7"/>
  <c r="AO195" i="7"/>
  <c r="AO199" i="7"/>
  <c r="AO204" i="7"/>
  <c r="AO194" i="7"/>
  <c r="AO193" i="7"/>
  <c r="AO189" i="7"/>
  <c r="AO188" i="7"/>
  <c r="AO187" i="7"/>
  <c r="AO186" i="7"/>
  <c r="AO185" i="7"/>
  <c r="AO184" i="7"/>
  <c r="AO183" i="7"/>
  <c r="AO176" i="7"/>
  <c r="AO182" i="7"/>
  <c r="AO174" i="7"/>
  <c r="AO173" i="7"/>
  <c r="AO172" i="7"/>
  <c r="AO181" i="7"/>
  <c r="AO180" i="7"/>
  <c r="AO179" i="7"/>
  <c r="AO178" i="7"/>
  <c r="AO171" i="7"/>
  <c r="AO177" i="7"/>
  <c r="AO169" i="7"/>
  <c r="AO168" i="7"/>
  <c r="AO167" i="7"/>
  <c r="AO166" i="7"/>
  <c r="AO162" i="7"/>
  <c r="AO161" i="7"/>
  <c r="AO152" i="7"/>
  <c r="AO149" i="7"/>
  <c r="AO148" i="7"/>
  <c r="AO147" i="7"/>
  <c r="AO146" i="7"/>
  <c r="AO145" i="7"/>
  <c r="AO144" i="7"/>
  <c r="AO143" i="7"/>
  <c r="AO139" i="7"/>
  <c r="AO135" i="7"/>
  <c r="AO134" i="7"/>
  <c r="AO137" i="7"/>
  <c r="AO136" i="7"/>
  <c r="AO132" i="7"/>
  <c r="AO131" i="7"/>
  <c r="AO130" i="7"/>
  <c r="AO129" i="7"/>
  <c r="AO138" i="7"/>
  <c r="AO124" i="7"/>
  <c r="AO122" i="7"/>
  <c r="AO120" i="7"/>
  <c r="AO118" i="7"/>
  <c r="AO114" i="7"/>
  <c r="AO113" i="7"/>
  <c r="AO117" i="7"/>
  <c r="AO116" i="7"/>
  <c r="AO112" i="7"/>
  <c r="AO111" i="7"/>
  <c r="AO110" i="7"/>
  <c r="AO108" i="7"/>
  <c r="AO121" i="7"/>
  <c r="AO106" i="7"/>
  <c r="AO100" i="7"/>
  <c r="AO99" i="7"/>
  <c r="AO98" i="7"/>
  <c r="AO97" i="7"/>
  <c r="AO94" i="7"/>
  <c r="AO93" i="7"/>
  <c r="AO92" i="7"/>
  <c r="AO91" i="7"/>
  <c r="AO90" i="7"/>
  <c r="AO87" i="7"/>
  <c r="AO89" i="7"/>
  <c r="AO81" i="7"/>
  <c r="AO79" i="7"/>
  <c r="AO77" i="7"/>
  <c r="AO76" i="7"/>
  <c r="AO75" i="7"/>
  <c r="AO73" i="7"/>
  <c r="AO74" i="7"/>
  <c r="AO78" i="7"/>
  <c r="AO71" i="7"/>
  <c r="AO70" i="7"/>
  <c r="AO69" i="7"/>
  <c r="AO68" i="7"/>
  <c r="AO46" i="7"/>
  <c r="AO44" i="7" s="1"/>
  <c r="AN46" i="7"/>
  <c r="AN44" i="7" s="1"/>
  <c r="AM46" i="7"/>
  <c r="AM44" i="7" s="1"/>
  <c r="AL46" i="7"/>
  <c r="AL44" i="7" s="1"/>
  <c r="AK46" i="7"/>
  <c r="AK44" i="7" s="1"/>
  <c r="AJ46" i="7"/>
  <c r="AJ44" i="7" s="1"/>
  <c r="Z47" i="7"/>
  <c r="Z39" i="7"/>
  <c r="Z9" i="7"/>
  <c r="Z21" i="7" s="1"/>
  <c r="Z23" i="7" s="1"/>
  <c r="AO61" i="7"/>
  <c r="AO57" i="7"/>
  <c r="AO56" i="7"/>
  <c r="AO55" i="7"/>
  <c r="AO54" i="7"/>
  <c r="AO53" i="7"/>
  <c r="AO52" i="7"/>
  <c r="AO51" i="7"/>
  <c r="AO50" i="7"/>
  <c r="AO49" i="7"/>
  <c r="AO48" i="7"/>
  <c r="AO41" i="7"/>
  <c r="AO40" i="7"/>
  <c r="AO36" i="7"/>
  <c r="AO35" i="7"/>
  <c r="AO34" i="7"/>
  <c r="AO28" i="7"/>
  <c r="AO26" i="7"/>
  <c r="AO24" i="7"/>
  <c r="AO22" i="7"/>
  <c r="AO20" i="7"/>
  <c r="AO19" i="7"/>
  <c r="AO18" i="7"/>
  <c r="AO17" i="7"/>
  <c r="AO16" i="7"/>
  <c r="AO15" i="7"/>
  <c r="AO14" i="7"/>
  <c r="AO13" i="7"/>
  <c r="AO12" i="7"/>
  <c r="AO11" i="7"/>
  <c r="AO10" i="7"/>
  <c r="AO8" i="7"/>
  <c r="AN18" i="7"/>
  <c r="AM18" i="7"/>
  <c r="AL18" i="7"/>
  <c r="AK18" i="7"/>
  <c r="AJ18" i="7"/>
  <c r="AO18" i="1"/>
  <c r="AO17" i="1"/>
  <c r="AO13" i="1"/>
  <c r="Z22" i="1"/>
  <c r="AJ224" i="2"/>
  <c r="AK224" i="2"/>
  <c r="AL224" i="2"/>
  <c r="AM224" i="2"/>
  <c r="AN224" i="2"/>
  <c r="AJ225" i="2"/>
  <c r="AK225" i="2"/>
  <c r="AL225" i="2"/>
  <c r="AM225" i="2"/>
  <c r="AN225" i="2"/>
  <c r="Y245" i="2"/>
  <c r="Y162" i="2"/>
  <c r="Y190" i="2" s="1"/>
  <c r="Y215" i="2" s="1"/>
  <c r="Y150" i="2"/>
  <c r="Y152" i="2" s="1"/>
  <c r="Y139" i="2"/>
  <c r="Y125" i="2"/>
  <c r="Y93" i="2"/>
  <c r="Y99" i="2" s="1"/>
  <c r="Y81" i="2"/>
  <c r="Y9" i="2"/>
  <c r="Y19" i="2" s="1"/>
  <c r="Y21" i="2" s="1"/>
  <c r="AJ206" i="7"/>
  <c r="AK206" i="7"/>
  <c r="AL206" i="7"/>
  <c r="AM206" i="7"/>
  <c r="AN206" i="7"/>
  <c r="AJ207" i="7"/>
  <c r="AK207" i="7"/>
  <c r="AL207" i="7"/>
  <c r="AM207" i="7"/>
  <c r="AN207" i="7"/>
  <c r="AJ208" i="7"/>
  <c r="AK208" i="7"/>
  <c r="AL208" i="7"/>
  <c r="AM208" i="7"/>
  <c r="AN208" i="7"/>
  <c r="AN237" i="7"/>
  <c r="AM237" i="7"/>
  <c r="AL237" i="7"/>
  <c r="AK237" i="7"/>
  <c r="AJ237" i="7"/>
  <c r="AN236" i="7"/>
  <c r="AM236" i="7"/>
  <c r="AL236" i="7"/>
  <c r="AK236" i="7"/>
  <c r="AJ236" i="7"/>
  <c r="Y241" i="7"/>
  <c r="Y163" i="7"/>
  <c r="Y190" i="7" s="1"/>
  <c r="Y215" i="7" s="1"/>
  <c r="Y151" i="7"/>
  <c r="Y153" i="7" s="1"/>
  <c r="Y140" i="7"/>
  <c r="Y126" i="7"/>
  <c r="Y95" i="7"/>
  <c r="Y101" i="7" s="1"/>
  <c r="Y83" i="7"/>
  <c r="Y47" i="7"/>
  <c r="Y39" i="7"/>
  <c r="Y9" i="7"/>
  <c r="Y21" i="7" s="1"/>
  <c r="Y23" i="7" s="1"/>
  <c r="Y22" i="1"/>
  <c r="AO260" i="2"/>
  <c r="X245" i="2"/>
  <c r="AO245" i="2" s="1"/>
  <c r="AN188" i="2"/>
  <c r="AM188" i="2"/>
  <c r="AL188" i="2"/>
  <c r="AK188" i="2"/>
  <c r="AJ188" i="2"/>
  <c r="X162" i="2"/>
  <c r="X190" i="2" s="1"/>
  <c r="X215" i="2" s="1"/>
  <c r="X150" i="2"/>
  <c r="X152" i="2" s="1"/>
  <c r="X139" i="2"/>
  <c r="X125" i="2"/>
  <c r="AO125" i="2" s="1"/>
  <c r="X93" i="2"/>
  <c r="X99" i="2" s="1"/>
  <c r="X81" i="2"/>
  <c r="X9" i="2"/>
  <c r="X19" i="2" s="1"/>
  <c r="X21" i="2" s="1"/>
  <c r="X241" i="7"/>
  <c r="AN178" i="7"/>
  <c r="AM178" i="7"/>
  <c r="AL178" i="7"/>
  <c r="AK178" i="7"/>
  <c r="AJ178" i="7"/>
  <c r="AN188" i="7"/>
  <c r="AM188" i="7"/>
  <c r="AL188" i="7"/>
  <c r="AK188" i="7"/>
  <c r="AJ188" i="7"/>
  <c r="AN187" i="7"/>
  <c r="AM187" i="7"/>
  <c r="AL187" i="7"/>
  <c r="AK187" i="7"/>
  <c r="AJ187" i="7"/>
  <c r="AN186" i="7"/>
  <c r="AM186" i="7"/>
  <c r="AL186" i="7"/>
  <c r="AK186" i="7"/>
  <c r="AJ186" i="7"/>
  <c r="X163" i="7"/>
  <c r="X190" i="7" s="1"/>
  <c r="X215" i="7" s="1"/>
  <c r="X151" i="7"/>
  <c r="X153" i="7" s="1"/>
  <c r="Q149" i="7"/>
  <c r="X140" i="7"/>
  <c r="X126" i="7"/>
  <c r="X95" i="7"/>
  <c r="X101" i="7" s="1"/>
  <c r="X83" i="7"/>
  <c r="AN78" i="7"/>
  <c r="AN34" i="7"/>
  <c r="AN57" i="7"/>
  <c r="AM57" i="7"/>
  <c r="AL57" i="7"/>
  <c r="AK57" i="7"/>
  <c r="AJ57" i="7"/>
  <c r="X47" i="7"/>
  <c r="X39" i="7"/>
  <c r="X9" i="7"/>
  <c r="X21" i="7" s="1"/>
  <c r="X23" i="7" s="1"/>
  <c r="X22" i="1"/>
  <c r="AN233" i="2"/>
  <c r="AM233" i="2"/>
  <c r="AL233" i="2"/>
  <c r="AK233" i="2"/>
  <c r="AJ233" i="2"/>
  <c r="W245" i="2"/>
  <c r="W162" i="2"/>
  <c r="W190" i="2" s="1"/>
  <c r="W215" i="2" s="1"/>
  <c r="W150" i="2"/>
  <c r="W152" i="2" s="1"/>
  <c r="W139" i="2"/>
  <c r="W125" i="2"/>
  <c r="W93" i="2"/>
  <c r="W99" i="2" s="1"/>
  <c r="W81" i="2"/>
  <c r="W9" i="2"/>
  <c r="W19" i="2" s="1"/>
  <c r="W21" i="2" s="1"/>
  <c r="W23" i="2" s="1"/>
  <c r="W25" i="2" s="1"/>
  <c r="W27" i="2" s="1"/>
  <c r="AN225" i="7"/>
  <c r="AM225" i="7"/>
  <c r="AL225" i="7"/>
  <c r="AK225" i="7"/>
  <c r="AJ225" i="7"/>
  <c r="W241" i="7"/>
  <c r="W163" i="7"/>
  <c r="W190" i="7" s="1"/>
  <c r="W215" i="7" s="1"/>
  <c r="AN56" i="7"/>
  <c r="AM56" i="7"/>
  <c r="AL56" i="7"/>
  <c r="AK56" i="7"/>
  <c r="AJ56" i="7"/>
  <c r="W47" i="7"/>
  <c r="W39" i="7"/>
  <c r="W9" i="7"/>
  <c r="W21" i="7" s="1"/>
  <c r="W23" i="7" s="1"/>
  <c r="W151" i="7"/>
  <c r="W153" i="7" s="1"/>
  <c r="W140" i="7"/>
  <c r="W126" i="7"/>
  <c r="W95" i="7"/>
  <c r="W101" i="7" s="1"/>
  <c r="W83" i="7"/>
  <c r="AN18" i="1"/>
  <c r="AM18" i="1"/>
  <c r="AN17" i="1"/>
  <c r="AM17" i="1"/>
  <c r="W22" i="1"/>
  <c r="AN186" i="2"/>
  <c r="AM186" i="2"/>
  <c r="AL186" i="2"/>
  <c r="AK186" i="2"/>
  <c r="AJ186" i="2"/>
  <c r="AN209" i="2"/>
  <c r="AM209" i="2"/>
  <c r="AL209" i="2"/>
  <c r="AK209" i="2"/>
  <c r="AJ209" i="2"/>
  <c r="AJ210" i="2"/>
  <c r="AK210" i="2"/>
  <c r="AL210" i="2"/>
  <c r="AM210" i="2"/>
  <c r="AN210" i="2"/>
  <c r="AN187" i="2"/>
  <c r="AM187" i="2"/>
  <c r="AL187" i="2"/>
  <c r="AK187" i="2"/>
  <c r="AJ187" i="2"/>
  <c r="AN172" i="2"/>
  <c r="AM172" i="2"/>
  <c r="AL172" i="2"/>
  <c r="AK172" i="2"/>
  <c r="AJ172" i="2"/>
  <c r="AN161" i="2"/>
  <c r="AM161" i="2"/>
  <c r="AL161" i="2"/>
  <c r="AK161" i="2"/>
  <c r="AJ161" i="2"/>
  <c r="U162" i="2"/>
  <c r="U190" i="2" s="1"/>
  <c r="T162" i="2"/>
  <c r="T190" i="2" s="1"/>
  <c r="S162" i="2"/>
  <c r="S190" i="2" s="1"/>
  <c r="R162" i="2"/>
  <c r="R190" i="2" s="1"/>
  <c r="Q162" i="2"/>
  <c r="Q190" i="2" s="1"/>
  <c r="P162" i="2"/>
  <c r="P190" i="2" s="1"/>
  <c r="O162" i="2"/>
  <c r="O190" i="2" s="1"/>
  <c r="N162" i="2"/>
  <c r="N190" i="2" s="1"/>
  <c r="M162" i="2"/>
  <c r="M190" i="2" s="1"/>
  <c r="L162" i="2"/>
  <c r="L190" i="2" s="1"/>
  <c r="K162" i="2"/>
  <c r="K190" i="2" s="1"/>
  <c r="J162" i="2"/>
  <c r="J190" i="2" s="1"/>
  <c r="I162" i="2"/>
  <c r="I190" i="2" s="1"/>
  <c r="H162" i="2"/>
  <c r="H190" i="2" s="1"/>
  <c r="G162" i="2"/>
  <c r="G190" i="2" s="1"/>
  <c r="F162" i="2"/>
  <c r="F190" i="2" s="1"/>
  <c r="E162" i="2"/>
  <c r="E190" i="2" s="1"/>
  <c r="V162" i="2"/>
  <c r="V190" i="2" s="1"/>
  <c r="AN123" i="2"/>
  <c r="AM123" i="2"/>
  <c r="AL123" i="2"/>
  <c r="AK123" i="2"/>
  <c r="AJ123" i="2"/>
  <c r="U81" i="2"/>
  <c r="T81" i="2"/>
  <c r="S81" i="2"/>
  <c r="R81" i="2"/>
  <c r="Q81" i="2"/>
  <c r="P81" i="2"/>
  <c r="O81" i="2"/>
  <c r="N81" i="2"/>
  <c r="M81" i="2"/>
  <c r="L81" i="2"/>
  <c r="K81" i="2"/>
  <c r="J81" i="2"/>
  <c r="I81" i="2"/>
  <c r="H81" i="2"/>
  <c r="V81" i="2"/>
  <c r="AN79" i="2"/>
  <c r="AM79" i="2"/>
  <c r="AL79" i="2"/>
  <c r="AK79" i="2"/>
  <c r="AJ79" i="2"/>
  <c r="R9" i="2"/>
  <c r="R19" i="2" s="1"/>
  <c r="R21" i="2" s="1"/>
  <c r="AB155" i="7" l="1"/>
  <c r="AP155" i="7" s="1"/>
  <c r="AB103" i="7"/>
  <c r="AP103" i="7" s="1"/>
  <c r="AC23" i="2"/>
  <c r="AP21" i="2"/>
  <c r="AC29" i="2"/>
  <c r="AA32" i="7"/>
  <c r="AC31" i="7"/>
  <c r="AP31" i="7" s="1"/>
  <c r="AP63" i="7" s="1"/>
  <c r="AC25" i="7"/>
  <c r="AP25" i="7" s="1"/>
  <c r="Q30" i="2"/>
  <c r="J30" i="2"/>
  <c r="T30" i="2"/>
  <c r="K30" i="2"/>
  <c r="U30" i="2"/>
  <c r="L30" i="2"/>
  <c r="V30" i="2"/>
  <c r="AB30" i="2"/>
  <c r="F30" i="2"/>
  <c r="N30" i="2"/>
  <c r="X30" i="2"/>
  <c r="H30" i="2"/>
  <c r="Z30" i="2"/>
  <c r="I30" i="2"/>
  <c r="AA30" i="2"/>
  <c r="S30" i="2"/>
  <c r="E30" i="2"/>
  <c r="M30" i="2"/>
  <c r="W30" i="2"/>
  <c r="G30" i="2"/>
  <c r="O30" i="2"/>
  <c r="Y30" i="2"/>
  <c r="P30" i="2"/>
  <c r="AB32" i="7"/>
  <c r="Z32" i="7"/>
  <c r="W32" i="7"/>
  <c r="X32" i="7"/>
  <c r="Y32" i="7"/>
  <c r="AB19" i="2"/>
  <c r="AB21" i="2" s="1"/>
  <c r="AO21" i="2" s="1"/>
  <c r="AO8" i="2"/>
  <c r="AB31" i="7"/>
  <c r="AB25" i="7"/>
  <c r="AB27" i="7" s="1"/>
  <c r="AB29" i="7" s="1"/>
  <c r="AA260" i="7"/>
  <c r="AA103" i="7"/>
  <c r="AA264" i="2"/>
  <c r="AA101" i="2"/>
  <c r="Z264" i="2"/>
  <c r="AA154" i="2"/>
  <c r="AO162" i="2"/>
  <c r="AO190" i="2" s="1"/>
  <c r="AA29" i="2"/>
  <c r="AM38" i="2"/>
  <c r="R46" i="2"/>
  <c r="R37" i="2"/>
  <c r="AA155" i="7"/>
  <c r="AO95" i="7"/>
  <c r="AO241" i="7"/>
  <c r="AO215" i="7"/>
  <c r="AO140" i="7"/>
  <c r="AO33" i="7"/>
  <c r="AA31" i="7"/>
  <c r="AA25" i="7"/>
  <c r="AA27" i="7" s="1"/>
  <c r="AO23" i="7"/>
  <c r="AO139" i="2"/>
  <c r="AO215" i="2"/>
  <c r="Z154" i="2"/>
  <c r="AO151" i="7"/>
  <c r="Z101" i="2"/>
  <c r="AO99" i="2"/>
  <c r="AM46" i="2"/>
  <c r="AK46" i="2"/>
  <c r="AO152" i="2"/>
  <c r="Z260" i="7"/>
  <c r="AO260" i="7" s="1"/>
  <c r="AO37" i="2"/>
  <c r="AJ31" i="2"/>
  <c r="AJ37" i="2"/>
  <c r="AL37" i="2"/>
  <c r="AN37" i="2"/>
  <c r="AO31" i="2"/>
  <c r="AJ46" i="2"/>
  <c r="AK37" i="2"/>
  <c r="AO46" i="2"/>
  <c r="AM33" i="2"/>
  <c r="AK31" i="2"/>
  <c r="AN46" i="2"/>
  <c r="AL31" i="2"/>
  <c r="AN31" i="2"/>
  <c r="AL47" i="2"/>
  <c r="AL46" i="2" s="1"/>
  <c r="Z29" i="2"/>
  <c r="Z23" i="2"/>
  <c r="Z25" i="2" s="1"/>
  <c r="Z27" i="2" s="1"/>
  <c r="AO9" i="2"/>
  <c r="AO93" i="2"/>
  <c r="AO81" i="2"/>
  <c r="AO150" i="2"/>
  <c r="AO39" i="7"/>
  <c r="Z155" i="7"/>
  <c r="AO153" i="7"/>
  <c r="Z101" i="7"/>
  <c r="AO163" i="7"/>
  <c r="AO190" i="7" s="1"/>
  <c r="AO126" i="7"/>
  <c r="AO83" i="7"/>
  <c r="Z31" i="7"/>
  <c r="Z25" i="7"/>
  <c r="Z27" i="7" s="1"/>
  <c r="AO21" i="7"/>
  <c r="AO9" i="7"/>
  <c r="AO47" i="7"/>
  <c r="X264" i="2"/>
  <c r="AO264" i="2" s="1"/>
  <c r="X101" i="2"/>
  <c r="AO101" i="2" s="1"/>
  <c r="Y264" i="2"/>
  <c r="Y154" i="2"/>
  <c r="Y101" i="2"/>
  <c r="Y29" i="2"/>
  <c r="Y23" i="2"/>
  <c r="X103" i="7"/>
  <c r="W103" i="7"/>
  <c r="Y155" i="7"/>
  <c r="Y103" i="7"/>
  <c r="Y260" i="7"/>
  <c r="Y25" i="7"/>
  <c r="Y31" i="7"/>
  <c r="X155" i="7"/>
  <c r="X154" i="2"/>
  <c r="X29" i="2"/>
  <c r="X23" i="2"/>
  <c r="X25" i="2" s="1"/>
  <c r="X27" i="2" s="1"/>
  <c r="W154" i="2"/>
  <c r="X260" i="7"/>
  <c r="X31" i="7"/>
  <c r="X25" i="7"/>
  <c r="X27" i="7" s="1"/>
  <c r="W101" i="2"/>
  <c r="W264" i="2"/>
  <c r="W29" i="2"/>
  <c r="W260" i="7"/>
  <c r="W155" i="7"/>
  <c r="W31" i="7"/>
  <c r="W25" i="7"/>
  <c r="W27" i="7" s="1"/>
  <c r="R29" i="2"/>
  <c r="R23" i="2"/>
  <c r="R25" i="2" s="1"/>
  <c r="AO155" i="7" l="1"/>
  <c r="AP29" i="2"/>
  <c r="AP62" i="2" s="1"/>
  <c r="AC62" i="2"/>
  <c r="AC25" i="2"/>
  <c r="AP23" i="2"/>
  <c r="X29" i="7"/>
  <c r="AA29" i="7"/>
  <c r="W29" i="7"/>
  <c r="Z29" i="7"/>
  <c r="AC27" i="7"/>
  <c r="AP27" i="7" s="1"/>
  <c r="AC63" i="7"/>
  <c r="AN30" i="2"/>
  <c r="AL30" i="2"/>
  <c r="AJ30" i="2"/>
  <c r="AO30" i="2"/>
  <c r="AK30" i="2"/>
  <c r="AM37" i="2"/>
  <c r="R30" i="2"/>
  <c r="R62" i="2" s="1"/>
  <c r="AO32" i="7"/>
  <c r="Z62" i="2"/>
  <c r="AO19" i="2"/>
  <c r="AA63" i="7"/>
  <c r="AB63" i="7"/>
  <c r="Z63" i="7"/>
  <c r="W63" i="7"/>
  <c r="X62" i="2"/>
  <c r="AB29" i="2"/>
  <c r="AB62" i="2" s="1"/>
  <c r="AB23" i="2"/>
  <c r="AB25" i="2" s="1"/>
  <c r="AB27" i="2" s="1"/>
  <c r="AA62" i="2"/>
  <c r="Y62" i="2"/>
  <c r="W62" i="2"/>
  <c r="Y63" i="7"/>
  <c r="X63" i="7"/>
  <c r="AO154" i="2"/>
  <c r="AM31" i="2"/>
  <c r="Y25" i="2"/>
  <c r="Z103" i="7"/>
  <c r="AO103" i="7" s="1"/>
  <c r="AO101" i="7"/>
  <c r="AO31" i="7"/>
  <c r="Y27" i="7"/>
  <c r="AO25" i="7"/>
  <c r="AN262" i="2"/>
  <c r="AN257" i="2"/>
  <c r="AN256" i="2"/>
  <c r="AN255" i="2"/>
  <c r="AN254" i="2"/>
  <c r="AN253" i="2"/>
  <c r="AN252" i="2"/>
  <c r="AN251" i="2"/>
  <c r="AN250" i="2"/>
  <c r="AN248" i="2"/>
  <c r="AN243" i="2"/>
  <c r="AN241" i="2"/>
  <c r="AN240" i="2"/>
  <c r="AN222" i="2"/>
  <c r="AN239" i="2"/>
  <c r="AN228" i="2"/>
  <c r="AN238" i="2"/>
  <c r="AN237" i="2"/>
  <c r="AN236" i="2"/>
  <c r="AN235" i="2"/>
  <c r="AN234" i="2"/>
  <c r="AN220" i="2"/>
  <c r="AN232" i="2"/>
  <c r="AN231" i="2"/>
  <c r="AN230" i="2"/>
  <c r="AN229" i="2"/>
  <c r="AN219" i="2"/>
  <c r="AN218" i="2"/>
  <c r="AN203" i="2"/>
  <c r="AN213" i="2"/>
  <c r="AN211" i="2"/>
  <c r="AN208" i="2"/>
  <c r="AN207" i="2"/>
  <c r="AN206" i="2"/>
  <c r="AN205" i="2"/>
  <c r="AN202" i="2"/>
  <c r="AN201" i="2"/>
  <c r="AN197" i="2"/>
  <c r="AN196" i="2"/>
  <c r="AN195" i="2"/>
  <c r="AN199" i="2"/>
  <c r="AN204" i="2"/>
  <c r="AN194" i="2"/>
  <c r="AN193" i="2"/>
  <c r="AN189" i="2"/>
  <c r="AN185" i="2"/>
  <c r="AN184" i="2"/>
  <c r="AN183" i="2"/>
  <c r="AN182" i="2"/>
  <c r="AN175" i="2"/>
  <c r="AN181" i="2"/>
  <c r="AN173" i="2"/>
  <c r="AN171" i="2"/>
  <c r="AN180" i="2"/>
  <c r="AN179" i="2"/>
  <c r="AN178" i="2"/>
  <c r="AN170" i="2"/>
  <c r="AN167" i="2"/>
  <c r="AN176" i="2"/>
  <c r="AN168" i="2"/>
  <c r="AN166" i="2"/>
  <c r="AN165" i="2"/>
  <c r="AN160" i="2"/>
  <c r="AN162" i="2" s="1"/>
  <c r="AN151" i="2"/>
  <c r="AN149" i="2"/>
  <c r="AN148" i="2"/>
  <c r="AN147" i="2"/>
  <c r="AN146" i="2"/>
  <c r="AN145" i="2"/>
  <c r="AN144" i="2"/>
  <c r="AN143" i="2"/>
  <c r="AN142" i="2"/>
  <c r="AN138" i="2"/>
  <c r="AN134" i="2"/>
  <c r="AN133" i="2"/>
  <c r="AN137" i="2"/>
  <c r="AN136" i="2"/>
  <c r="AN131" i="2"/>
  <c r="AN130" i="2"/>
  <c r="AN129" i="2"/>
  <c r="AN128" i="2"/>
  <c r="AN135" i="2"/>
  <c r="AN121" i="2"/>
  <c r="AN120" i="2"/>
  <c r="AN119" i="2"/>
  <c r="AN117" i="2"/>
  <c r="AN112" i="2"/>
  <c r="AN111" i="2"/>
  <c r="AN116" i="2"/>
  <c r="AN115" i="2"/>
  <c r="AN110" i="2"/>
  <c r="AN109" i="2"/>
  <c r="AN108" i="2"/>
  <c r="AN106" i="2"/>
  <c r="AN114" i="2"/>
  <c r="AN104" i="2"/>
  <c r="AN98" i="2"/>
  <c r="AN97" i="2"/>
  <c r="AN96" i="2"/>
  <c r="AN95" i="2"/>
  <c r="AN92" i="2"/>
  <c r="AN91" i="2"/>
  <c r="AN90" i="2"/>
  <c r="AN89" i="2"/>
  <c r="AN88" i="2"/>
  <c r="AN85" i="2"/>
  <c r="AN87" i="2"/>
  <c r="AN77" i="2"/>
  <c r="AN76" i="2"/>
  <c r="AN72" i="2"/>
  <c r="AN75" i="2"/>
  <c r="AN71" i="2"/>
  <c r="AN74" i="2"/>
  <c r="AN73" i="2"/>
  <c r="AN69" i="2"/>
  <c r="AN68" i="2"/>
  <c r="AN67" i="2"/>
  <c r="AN66" i="2"/>
  <c r="AN26" i="2"/>
  <c r="AN24" i="2"/>
  <c r="AN22" i="2"/>
  <c r="AN20" i="2"/>
  <c r="AN18" i="2"/>
  <c r="AN17" i="2"/>
  <c r="AN15" i="2"/>
  <c r="AN14" i="2"/>
  <c r="AN13" i="2"/>
  <c r="AN12" i="2"/>
  <c r="AN11" i="2"/>
  <c r="AN10" i="2"/>
  <c r="AN8" i="2"/>
  <c r="AM262" i="2"/>
  <c r="AM257" i="2"/>
  <c r="AM256" i="2"/>
  <c r="AM255" i="2"/>
  <c r="AM254" i="2"/>
  <c r="AM253" i="2"/>
  <c r="AM252" i="2"/>
  <c r="AM251" i="2"/>
  <c r="AM250" i="2"/>
  <c r="AM248" i="2"/>
  <c r="AM243" i="2"/>
  <c r="AM241" i="2"/>
  <c r="AM240" i="2"/>
  <c r="AM222" i="2"/>
  <c r="AM239" i="2"/>
  <c r="AM228" i="2"/>
  <c r="AM238" i="2"/>
  <c r="AM237" i="2"/>
  <c r="AM236" i="2"/>
  <c r="AM235" i="2"/>
  <c r="AM234" i="2"/>
  <c r="AM220" i="2"/>
  <c r="AM232" i="2"/>
  <c r="AM231" i="2"/>
  <c r="AM230" i="2"/>
  <c r="AM229" i="2"/>
  <c r="AM219" i="2"/>
  <c r="AM218" i="2"/>
  <c r="AM203" i="2"/>
  <c r="AM213" i="2"/>
  <c r="AM211" i="2"/>
  <c r="AM208" i="2"/>
  <c r="AM207" i="2"/>
  <c r="AM206" i="2"/>
  <c r="AM205" i="2"/>
  <c r="AM202" i="2"/>
  <c r="AM201" i="2"/>
  <c r="AM197" i="2"/>
  <c r="AM196" i="2"/>
  <c r="AM195" i="2"/>
  <c r="AM199" i="2"/>
  <c r="AM204" i="2"/>
  <c r="AM194" i="2"/>
  <c r="AM193" i="2"/>
  <c r="AM189" i="2"/>
  <c r="AM185" i="2"/>
  <c r="AM184" i="2"/>
  <c r="AM183" i="2"/>
  <c r="AM182" i="2"/>
  <c r="AM175" i="2"/>
  <c r="AM181" i="2"/>
  <c r="AM173" i="2"/>
  <c r="AM171" i="2"/>
  <c r="AM180" i="2"/>
  <c r="AM179" i="2"/>
  <c r="AM178" i="2"/>
  <c r="AM170" i="2"/>
  <c r="AM167" i="2"/>
  <c r="AM176" i="2"/>
  <c r="AM168" i="2"/>
  <c r="AM166" i="2"/>
  <c r="AM165" i="2"/>
  <c r="AM160" i="2"/>
  <c r="AM162" i="2" s="1"/>
  <c r="AM151" i="2"/>
  <c r="AM149" i="2"/>
  <c r="AM148" i="2"/>
  <c r="AM147" i="2"/>
  <c r="AM146" i="2"/>
  <c r="AM145" i="2"/>
  <c r="AM144" i="2"/>
  <c r="AM143" i="2"/>
  <c r="AM142" i="2"/>
  <c r="AM138" i="2"/>
  <c r="AM134" i="2"/>
  <c r="AM133" i="2"/>
  <c r="AM137" i="2"/>
  <c r="AM136" i="2"/>
  <c r="AM131" i="2"/>
  <c r="AM130" i="2"/>
  <c r="AM129" i="2"/>
  <c r="AM128" i="2"/>
  <c r="AM135" i="2"/>
  <c r="AM121" i="2"/>
  <c r="AM120" i="2"/>
  <c r="AM119" i="2"/>
  <c r="AM117" i="2"/>
  <c r="AM112" i="2"/>
  <c r="AM111" i="2"/>
  <c r="AM116" i="2"/>
  <c r="AM115" i="2"/>
  <c r="AM110" i="2"/>
  <c r="AM109" i="2"/>
  <c r="AM108" i="2"/>
  <c r="AM106" i="2"/>
  <c r="AM114" i="2"/>
  <c r="AM104" i="2"/>
  <c r="AM98" i="2"/>
  <c r="AM97" i="2"/>
  <c r="AM96" i="2"/>
  <c r="AM95" i="2"/>
  <c r="AM92" i="2"/>
  <c r="AM91" i="2"/>
  <c r="AM90" i="2"/>
  <c r="AM89" i="2"/>
  <c r="AM88" i="2"/>
  <c r="AM85" i="2"/>
  <c r="AM87" i="2"/>
  <c r="AM77" i="2"/>
  <c r="AM76" i="2"/>
  <c r="AM72" i="2"/>
  <c r="AM75" i="2"/>
  <c r="AM71" i="2"/>
  <c r="AM74" i="2"/>
  <c r="AM73" i="2"/>
  <c r="AM69" i="2"/>
  <c r="AM68" i="2"/>
  <c r="AM67" i="2"/>
  <c r="AM66" i="2"/>
  <c r="AM26" i="2"/>
  <c r="AM24" i="2"/>
  <c r="AM22" i="2"/>
  <c r="AM20" i="2"/>
  <c r="AM18" i="2"/>
  <c r="AM17" i="2"/>
  <c r="AM15" i="2"/>
  <c r="AM14" i="2"/>
  <c r="AM13" i="2"/>
  <c r="AM12" i="2"/>
  <c r="AM11" i="2"/>
  <c r="AM10" i="2"/>
  <c r="AM8" i="2"/>
  <c r="AL26" i="2"/>
  <c r="AK26" i="2"/>
  <c r="AJ26" i="2"/>
  <c r="R27" i="2"/>
  <c r="Q27" i="2"/>
  <c r="P27" i="2"/>
  <c r="O27" i="2"/>
  <c r="N27" i="2"/>
  <c r="M27" i="2"/>
  <c r="L27" i="2"/>
  <c r="K27" i="2"/>
  <c r="J27" i="2"/>
  <c r="I27" i="2"/>
  <c r="H27" i="2"/>
  <c r="G27" i="2"/>
  <c r="F27" i="2"/>
  <c r="E27" i="2"/>
  <c r="AN260" i="2"/>
  <c r="V245" i="2"/>
  <c r="AN245" i="2" s="1"/>
  <c r="V215" i="2"/>
  <c r="AN215" i="2" s="1"/>
  <c r="V150" i="2"/>
  <c r="V152" i="2" s="1"/>
  <c r="AN152" i="2" s="1"/>
  <c r="V139" i="2"/>
  <c r="AN139" i="2" s="1"/>
  <c r="V125" i="2"/>
  <c r="AN125" i="2" s="1"/>
  <c r="V93" i="2"/>
  <c r="V99" i="2" s="1"/>
  <c r="AN99" i="2" s="1"/>
  <c r="V9" i="2"/>
  <c r="V19" i="2" s="1"/>
  <c r="V21" i="2" s="1"/>
  <c r="V241" i="7"/>
  <c r="AN220" i="7"/>
  <c r="AM220" i="7"/>
  <c r="AL220" i="7"/>
  <c r="AK220" i="7"/>
  <c r="AJ220" i="7"/>
  <c r="AN209" i="7"/>
  <c r="AM209" i="7"/>
  <c r="AL209" i="7"/>
  <c r="AK209" i="7"/>
  <c r="AJ209" i="7"/>
  <c r="AN162" i="7"/>
  <c r="AM162" i="7"/>
  <c r="AL162" i="7"/>
  <c r="AK162" i="7"/>
  <c r="AJ162" i="7"/>
  <c r="V163" i="7"/>
  <c r="V190" i="7" s="1"/>
  <c r="V215" i="7" s="1"/>
  <c r="AN215" i="7" s="1"/>
  <c r="U163" i="7"/>
  <c r="T163" i="7"/>
  <c r="T190" i="7" s="1"/>
  <c r="S163" i="7"/>
  <c r="S190" i="7" s="1"/>
  <c r="R163" i="7"/>
  <c r="R190" i="7" s="1"/>
  <c r="Q163" i="7"/>
  <c r="Q190" i="7" s="1"/>
  <c r="P163" i="7"/>
  <c r="P190" i="7" s="1"/>
  <c r="O163" i="7"/>
  <c r="O190" i="7" s="1"/>
  <c r="N163" i="7"/>
  <c r="N190" i="7" s="1"/>
  <c r="M163" i="7"/>
  <c r="M190" i="7" s="1"/>
  <c r="L163" i="7"/>
  <c r="L190" i="7" s="1"/>
  <c r="K163" i="7"/>
  <c r="K190" i="7" s="1"/>
  <c r="J163" i="7"/>
  <c r="J190" i="7" s="1"/>
  <c r="I163" i="7"/>
  <c r="I190" i="7" s="1"/>
  <c r="H163" i="7"/>
  <c r="H190" i="7" s="1"/>
  <c r="G163" i="7"/>
  <c r="G190" i="7" s="1"/>
  <c r="F163" i="7"/>
  <c r="F190" i="7" s="1"/>
  <c r="E163" i="7"/>
  <c r="E190" i="7" s="1"/>
  <c r="AN173" i="7"/>
  <c r="AM173" i="7"/>
  <c r="AL173" i="7"/>
  <c r="AK173" i="7"/>
  <c r="AJ173" i="7"/>
  <c r="V149" i="7"/>
  <c r="V151" i="7" s="1"/>
  <c r="V153" i="7" s="1"/>
  <c r="V140" i="7"/>
  <c r="U126" i="7"/>
  <c r="T126" i="7"/>
  <c r="S126" i="7"/>
  <c r="R126" i="7"/>
  <c r="Q126" i="7"/>
  <c r="P126" i="7"/>
  <c r="O126" i="7"/>
  <c r="N126" i="7"/>
  <c r="M126" i="7"/>
  <c r="L126" i="7"/>
  <c r="K126" i="7"/>
  <c r="J126" i="7"/>
  <c r="I126" i="7"/>
  <c r="H126" i="7"/>
  <c r="G126" i="7"/>
  <c r="F126" i="7"/>
  <c r="E126" i="7"/>
  <c r="V126" i="7"/>
  <c r="AN124" i="7"/>
  <c r="AM124" i="7"/>
  <c r="AL124" i="7"/>
  <c r="AK124" i="7"/>
  <c r="AJ124" i="7"/>
  <c r="V95" i="7"/>
  <c r="V101" i="7" s="1"/>
  <c r="AN81" i="7"/>
  <c r="AM81" i="7"/>
  <c r="AL81" i="7"/>
  <c r="AK81" i="7"/>
  <c r="AJ81" i="7"/>
  <c r="V83" i="7"/>
  <c r="T83" i="7"/>
  <c r="S83" i="7"/>
  <c r="R83" i="7"/>
  <c r="Q83" i="7"/>
  <c r="P83" i="7"/>
  <c r="O83" i="7"/>
  <c r="N83" i="7"/>
  <c r="M83" i="7"/>
  <c r="L83" i="7"/>
  <c r="K83" i="7"/>
  <c r="J83" i="7"/>
  <c r="I83" i="7"/>
  <c r="H83" i="7"/>
  <c r="G83" i="7"/>
  <c r="F83" i="7"/>
  <c r="E83" i="7"/>
  <c r="U83" i="7"/>
  <c r="T35" i="7"/>
  <c r="T33" i="7" s="1"/>
  <c r="S35" i="7"/>
  <c r="S33" i="7" s="1"/>
  <c r="R35" i="7"/>
  <c r="R33" i="7" s="1"/>
  <c r="Q35" i="7"/>
  <c r="Q33" i="7" s="1"/>
  <c r="R9" i="7"/>
  <c r="R21" i="7" s="1"/>
  <c r="R23" i="7" s="1"/>
  <c r="R25" i="7" s="1"/>
  <c r="R27" i="7" s="1"/>
  <c r="AN61" i="7"/>
  <c r="AM61" i="7"/>
  <c r="AL61" i="7"/>
  <c r="AK61" i="7"/>
  <c r="AJ61" i="7"/>
  <c r="AN55" i="7"/>
  <c r="AM55" i="7"/>
  <c r="AL55" i="7"/>
  <c r="AK55" i="7"/>
  <c r="AJ55" i="7"/>
  <c r="V47" i="7"/>
  <c r="U47" i="7"/>
  <c r="T47" i="7"/>
  <c r="S47" i="7"/>
  <c r="Q47" i="7"/>
  <c r="O47" i="7"/>
  <c r="N47" i="7"/>
  <c r="M47" i="7"/>
  <c r="L47" i="7"/>
  <c r="K47" i="7"/>
  <c r="J47" i="7"/>
  <c r="I47" i="7"/>
  <c r="H47" i="7"/>
  <c r="G47" i="7"/>
  <c r="F47" i="7"/>
  <c r="E47" i="7"/>
  <c r="AN54" i="7"/>
  <c r="AM54" i="7"/>
  <c r="AL54" i="7"/>
  <c r="AK54" i="7"/>
  <c r="AJ54" i="7"/>
  <c r="AN53" i="7"/>
  <c r="AM53" i="7"/>
  <c r="AL53" i="7"/>
  <c r="AK53" i="7"/>
  <c r="AJ53" i="7"/>
  <c r="AN52" i="7"/>
  <c r="AM52" i="7"/>
  <c r="AL52" i="7"/>
  <c r="AK52" i="7"/>
  <c r="AJ52" i="7"/>
  <c r="AN51" i="7"/>
  <c r="AM51" i="7"/>
  <c r="AL51" i="7"/>
  <c r="AK51" i="7"/>
  <c r="AJ51" i="7"/>
  <c r="AN50" i="7"/>
  <c r="AM50" i="7"/>
  <c r="AL50" i="7"/>
  <c r="AK50" i="7"/>
  <c r="AJ50" i="7"/>
  <c r="AN49" i="7"/>
  <c r="AL49" i="7"/>
  <c r="AK49" i="7"/>
  <c r="AJ49" i="7"/>
  <c r="AN48" i="7"/>
  <c r="AM48" i="7"/>
  <c r="AK48" i="7"/>
  <c r="AJ48" i="7"/>
  <c r="AN41" i="7"/>
  <c r="AM41" i="7"/>
  <c r="AL41" i="7"/>
  <c r="AK41" i="7"/>
  <c r="AJ41" i="7"/>
  <c r="AN40" i="7"/>
  <c r="AL40" i="7"/>
  <c r="AK40" i="7"/>
  <c r="AJ40" i="7"/>
  <c r="AN36" i="7"/>
  <c r="AM36" i="7"/>
  <c r="AL36" i="7"/>
  <c r="AK36" i="7"/>
  <c r="AJ36" i="7"/>
  <c r="AN35" i="7"/>
  <c r="AL35" i="7"/>
  <c r="AK35" i="7"/>
  <c r="AJ35" i="7"/>
  <c r="R49" i="7"/>
  <c r="AM49" i="7" s="1"/>
  <c r="R40" i="7"/>
  <c r="R39" i="7" s="1"/>
  <c r="V39" i="7"/>
  <c r="U39" i="7"/>
  <c r="T39" i="7"/>
  <c r="Q39" i="7"/>
  <c r="P39" i="7"/>
  <c r="O39" i="7"/>
  <c r="N39" i="7"/>
  <c r="M39" i="7"/>
  <c r="L39" i="7"/>
  <c r="K39" i="7"/>
  <c r="J39" i="7"/>
  <c r="I39" i="7"/>
  <c r="H39" i="7"/>
  <c r="G39" i="7"/>
  <c r="F39" i="7"/>
  <c r="E39" i="7"/>
  <c r="AN258" i="7"/>
  <c r="AN257" i="7"/>
  <c r="AN256" i="7"/>
  <c r="AN253" i="7"/>
  <c r="AN252" i="7"/>
  <c r="AN251" i="7"/>
  <c r="AN250" i="7"/>
  <c r="AN249" i="7"/>
  <c r="AN248" i="7"/>
  <c r="AN247" i="7"/>
  <c r="AN246" i="7"/>
  <c r="AN244" i="7"/>
  <c r="AN241" i="7"/>
  <c r="AN239" i="7"/>
  <c r="AN235" i="7"/>
  <c r="AN234" i="7"/>
  <c r="AN233" i="7"/>
  <c r="AN232" i="7"/>
  <c r="AN231" i="7"/>
  <c r="AN230" i="7"/>
  <c r="AN229" i="7"/>
  <c r="AN228" i="7"/>
  <c r="AN227" i="7"/>
  <c r="AN226" i="7"/>
  <c r="AN224" i="7"/>
  <c r="AN223" i="7"/>
  <c r="AN222" i="7"/>
  <c r="AN221" i="7"/>
  <c r="AN219" i="7"/>
  <c r="AN218" i="7"/>
  <c r="AN203" i="7"/>
  <c r="AN213" i="7"/>
  <c r="AN211" i="7"/>
  <c r="AN210" i="7"/>
  <c r="AN205" i="7"/>
  <c r="AN202" i="7"/>
  <c r="AN201" i="7"/>
  <c r="AN197" i="7"/>
  <c r="AN196" i="7"/>
  <c r="AN195" i="7"/>
  <c r="AN199" i="7"/>
  <c r="AN204" i="7"/>
  <c r="AN194" i="7"/>
  <c r="AN193" i="7"/>
  <c r="AN189" i="7"/>
  <c r="AN185" i="7"/>
  <c r="AN184" i="7"/>
  <c r="AN183" i="7"/>
  <c r="AN176" i="7"/>
  <c r="AN182" i="7"/>
  <c r="AN174" i="7"/>
  <c r="AN172" i="7"/>
  <c r="AN181" i="7"/>
  <c r="AN180" i="7"/>
  <c r="AN179" i="7"/>
  <c r="AN171" i="7"/>
  <c r="AN168" i="7"/>
  <c r="AN177" i="7"/>
  <c r="AN169" i="7"/>
  <c r="AN167" i="7"/>
  <c r="AN166" i="7"/>
  <c r="AN161" i="7"/>
  <c r="AN152" i="7"/>
  <c r="AN149" i="7"/>
  <c r="AN148" i="7"/>
  <c r="AN147" i="7"/>
  <c r="AN146" i="7"/>
  <c r="AN145" i="7"/>
  <c r="AN144" i="7"/>
  <c r="AN143" i="7"/>
  <c r="AN140" i="7"/>
  <c r="AN139" i="7"/>
  <c r="AN135" i="7"/>
  <c r="AN134" i="7"/>
  <c r="AN137" i="7"/>
  <c r="AN136" i="7"/>
  <c r="AN132" i="7"/>
  <c r="AN131" i="7"/>
  <c r="AN130" i="7"/>
  <c r="AN129" i="7"/>
  <c r="AN138" i="7"/>
  <c r="AN122" i="7"/>
  <c r="AN120" i="7"/>
  <c r="AN118" i="7"/>
  <c r="AN114" i="7"/>
  <c r="AN113" i="7"/>
  <c r="AN117" i="7"/>
  <c r="AN116" i="7"/>
  <c r="AN112" i="7"/>
  <c r="AN111" i="7"/>
  <c r="AN110" i="7"/>
  <c r="AN108" i="7"/>
  <c r="AN121" i="7"/>
  <c r="AN106" i="7"/>
  <c r="AN100" i="7"/>
  <c r="AN99" i="7"/>
  <c r="AN98" i="7"/>
  <c r="AN97" i="7"/>
  <c r="AN95" i="7"/>
  <c r="AN94" i="7"/>
  <c r="AN93" i="7"/>
  <c r="AN92" i="7"/>
  <c r="AN91" i="7"/>
  <c r="AN90" i="7"/>
  <c r="AN87" i="7"/>
  <c r="AN89" i="7"/>
  <c r="AN79" i="7"/>
  <c r="AN77" i="7"/>
  <c r="AN76" i="7"/>
  <c r="AN75" i="7"/>
  <c r="AN73" i="7"/>
  <c r="AN74" i="7"/>
  <c r="AN71" i="7"/>
  <c r="AN70" i="7"/>
  <c r="AN69" i="7"/>
  <c r="AN68" i="7"/>
  <c r="AN28" i="7"/>
  <c r="AN26" i="7"/>
  <c r="AN24" i="7"/>
  <c r="AN22" i="7"/>
  <c r="AN20" i="7"/>
  <c r="AN19" i="7"/>
  <c r="AN17" i="7"/>
  <c r="AN16" i="7"/>
  <c r="AN15" i="7"/>
  <c r="AN14" i="7"/>
  <c r="AN13" i="7"/>
  <c r="AN12" i="7"/>
  <c r="AN11" i="7"/>
  <c r="AN10" i="7"/>
  <c r="AN8" i="7"/>
  <c r="AL29" i="7"/>
  <c r="AJ29" i="7"/>
  <c r="AM28" i="7"/>
  <c r="AL28" i="7"/>
  <c r="AK28" i="7"/>
  <c r="AJ28" i="7"/>
  <c r="V9" i="7"/>
  <c r="V21" i="7" s="1"/>
  <c r="V23" i="7" s="1"/>
  <c r="V22" i="1"/>
  <c r="AN13" i="1"/>
  <c r="U8" i="10"/>
  <c r="U16" i="10" s="1"/>
  <c r="U18" i="10" s="1"/>
  <c r="U245" i="2"/>
  <c r="AL213" i="2"/>
  <c r="AK213" i="2"/>
  <c r="AJ213" i="2"/>
  <c r="AL185" i="2"/>
  <c r="AK185" i="2"/>
  <c r="AJ185" i="2"/>
  <c r="U215" i="2"/>
  <c r="U150" i="2"/>
  <c r="U152" i="2" s="1"/>
  <c r="U139" i="2"/>
  <c r="U125" i="2"/>
  <c r="U93" i="2"/>
  <c r="U99" i="2" s="1"/>
  <c r="U9" i="2"/>
  <c r="U19" i="2" s="1"/>
  <c r="U21" i="2" s="1"/>
  <c r="U241" i="7"/>
  <c r="AM213" i="7"/>
  <c r="AL213" i="7"/>
  <c r="AK213" i="7"/>
  <c r="AJ213" i="7"/>
  <c r="U151" i="7"/>
  <c r="U153" i="7" s="1"/>
  <c r="U140" i="7"/>
  <c r="U95" i="7"/>
  <c r="U101" i="7" s="1"/>
  <c r="AM34" i="7"/>
  <c r="AL34" i="7"/>
  <c r="AK34" i="7"/>
  <c r="AJ34" i="7"/>
  <c r="U9" i="7"/>
  <c r="U21" i="7" s="1"/>
  <c r="U23" i="7" s="1"/>
  <c r="U22" i="1"/>
  <c r="Z21" i="10"/>
  <c r="Z19" i="10"/>
  <c r="Z17" i="10"/>
  <c r="Z15" i="10"/>
  <c r="Z14" i="10"/>
  <c r="Z13" i="10"/>
  <c r="Z12" i="10"/>
  <c r="Z11" i="10"/>
  <c r="Z10" i="10"/>
  <c r="Z9" i="10"/>
  <c r="Z7" i="10"/>
  <c r="T8" i="10"/>
  <c r="T16" i="10" s="1"/>
  <c r="T18" i="10" s="1"/>
  <c r="T267" i="2"/>
  <c r="AM267" i="2" s="1"/>
  <c r="AL238" i="2"/>
  <c r="AK238" i="2"/>
  <c r="AJ238" i="2"/>
  <c r="AL120" i="2"/>
  <c r="AK120" i="2"/>
  <c r="AJ120" i="2"/>
  <c r="AL134" i="2"/>
  <c r="AK134" i="2"/>
  <c r="AJ134" i="2"/>
  <c r="T125" i="2"/>
  <c r="AM125" i="2" s="1"/>
  <c r="AL17" i="2"/>
  <c r="AK17" i="2"/>
  <c r="AJ17" i="2"/>
  <c r="AM260" i="2"/>
  <c r="T245" i="2"/>
  <c r="AM245" i="2" s="1"/>
  <c r="T150" i="2"/>
  <c r="AM150" i="2" s="1"/>
  <c r="T139" i="2"/>
  <c r="AM139" i="2" s="1"/>
  <c r="T93" i="2"/>
  <c r="T99" i="2" s="1"/>
  <c r="AM99" i="2" s="1"/>
  <c r="T9" i="2"/>
  <c r="T19" i="2" s="1"/>
  <c r="T21" i="2" s="1"/>
  <c r="R265" i="7"/>
  <c r="T263" i="7"/>
  <c r="AJ179" i="7"/>
  <c r="AK179" i="7"/>
  <c r="AL179" i="7"/>
  <c r="AM179" i="7"/>
  <c r="T149" i="7"/>
  <c r="AM135" i="7"/>
  <c r="AL135" i="7"/>
  <c r="AK135" i="7"/>
  <c r="AJ135" i="7"/>
  <c r="AM19" i="7"/>
  <c r="AL19" i="7"/>
  <c r="AK19" i="7"/>
  <c r="AJ19" i="7"/>
  <c r="AC27" i="2" l="1"/>
  <c r="AP27" i="2" s="1"/>
  <c r="AP25" i="2"/>
  <c r="R29" i="7"/>
  <c r="AC29" i="7"/>
  <c r="AP29" i="7" s="1"/>
  <c r="M32" i="7"/>
  <c r="L32" i="7"/>
  <c r="V32" i="7"/>
  <c r="AM30" i="2"/>
  <c r="E32" i="7"/>
  <c r="J32" i="7"/>
  <c r="H32" i="7"/>
  <c r="T32" i="7"/>
  <c r="I32" i="7"/>
  <c r="Q32" i="7"/>
  <c r="F32" i="7"/>
  <c r="N32" i="7"/>
  <c r="G32" i="7"/>
  <c r="O32" i="7"/>
  <c r="K32" i="7"/>
  <c r="U32" i="7"/>
  <c r="U24" i="10"/>
  <c r="U20" i="10"/>
  <c r="U22" i="10" s="1"/>
  <c r="AO29" i="2"/>
  <c r="AO62" i="2" s="1"/>
  <c r="AO23" i="2"/>
  <c r="AO63" i="7"/>
  <c r="AJ33" i="7"/>
  <c r="AL33" i="7"/>
  <c r="AN33" i="7"/>
  <c r="AK33" i="7"/>
  <c r="Y27" i="2"/>
  <c r="AO27" i="2" s="1"/>
  <c r="AO25" i="2"/>
  <c r="Y29" i="7"/>
  <c r="AO29" i="7" s="1"/>
  <c r="AO27" i="7"/>
  <c r="V260" i="7"/>
  <c r="AN260" i="7" s="1"/>
  <c r="AN190" i="2"/>
  <c r="AM190" i="2"/>
  <c r="AN21" i="2"/>
  <c r="AN81" i="2"/>
  <c r="AM81" i="2"/>
  <c r="AJ27" i="2"/>
  <c r="AN93" i="2"/>
  <c r="AK27" i="2"/>
  <c r="AN150" i="2"/>
  <c r="AL27" i="2"/>
  <c r="AN9" i="2"/>
  <c r="AN19" i="2"/>
  <c r="AM93" i="2"/>
  <c r="V101" i="2"/>
  <c r="AN101" i="2" s="1"/>
  <c r="V154" i="2"/>
  <c r="AN154" i="2" s="1"/>
  <c r="U264" i="2"/>
  <c r="V29" i="2"/>
  <c r="V62" i="2" s="1"/>
  <c r="V23" i="2"/>
  <c r="V25" i="2" s="1"/>
  <c r="V27" i="2" s="1"/>
  <c r="V264" i="2"/>
  <c r="AN264" i="2" s="1"/>
  <c r="U190" i="7"/>
  <c r="U215" i="7" s="1"/>
  <c r="U260" i="7" s="1"/>
  <c r="AN163" i="7"/>
  <c r="AN190" i="7" s="1"/>
  <c r="AN151" i="7"/>
  <c r="AN126" i="7"/>
  <c r="V155" i="7"/>
  <c r="AN155" i="7" s="1"/>
  <c r="AN153" i="7"/>
  <c r="V103" i="7"/>
  <c r="AN103" i="7" s="1"/>
  <c r="AN101" i="7"/>
  <c r="AN83" i="7"/>
  <c r="AM35" i="7"/>
  <c r="AM33" i="7" s="1"/>
  <c r="R47" i="7"/>
  <c r="R32" i="7" s="1"/>
  <c r="AJ47" i="7"/>
  <c r="AN39" i="7"/>
  <c r="AM47" i="7"/>
  <c r="AN47" i="7"/>
  <c r="AK47" i="7"/>
  <c r="AK39" i="7"/>
  <c r="AJ39" i="7"/>
  <c r="AL39" i="7"/>
  <c r="AN23" i="7"/>
  <c r="AN21" i="7"/>
  <c r="AN9" i="7"/>
  <c r="V31" i="7"/>
  <c r="V25" i="7"/>
  <c r="V27" i="7" s="1"/>
  <c r="U155" i="7"/>
  <c r="U154" i="2"/>
  <c r="U101" i="2"/>
  <c r="U29" i="2"/>
  <c r="U62" i="2" s="1"/>
  <c r="U23" i="2"/>
  <c r="U103" i="7"/>
  <c r="U31" i="7"/>
  <c r="U25" i="7"/>
  <c r="T24" i="10"/>
  <c r="T20" i="10"/>
  <c r="T215" i="2"/>
  <c r="T152" i="2"/>
  <c r="AM152" i="2" s="1"/>
  <c r="T101" i="2"/>
  <c r="AM101" i="2" s="1"/>
  <c r="T29" i="2"/>
  <c r="T62" i="2" s="1"/>
  <c r="T23" i="2"/>
  <c r="V29" i="7" l="1"/>
  <c r="AJ32" i="7"/>
  <c r="AK32" i="7"/>
  <c r="AN32" i="7"/>
  <c r="U63" i="7"/>
  <c r="V63" i="7"/>
  <c r="AN29" i="2"/>
  <c r="AN62" i="2" s="1"/>
  <c r="U25" i="2"/>
  <c r="AN23" i="2"/>
  <c r="T264" i="2"/>
  <c r="AM264" i="2" s="1"/>
  <c r="AM215" i="2"/>
  <c r="U27" i="7"/>
  <c r="AN25" i="7"/>
  <c r="AN31" i="7"/>
  <c r="T22" i="10"/>
  <c r="T154" i="2"/>
  <c r="AM154" i="2" s="1"/>
  <c r="T25" i="2"/>
  <c r="T27" i="2" s="1"/>
  <c r="AN27" i="7" l="1"/>
  <c r="AN63" i="7"/>
  <c r="T268" i="2"/>
  <c r="AM268" i="2" s="1"/>
  <c r="U27" i="2"/>
  <c r="AN27" i="2" s="1"/>
  <c r="AN25" i="2"/>
  <c r="U29" i="7"/>
  <c r="AN29" i="7" s="1"/>
  <c r="X267" i="2" l="1"/>
  <c r="T269" i="2"/>
  <c r="AM269" i="2" s="1"/>
  <c r="W267" i="2"/>
  <c r="W268" i="2" s="1"/>
  <c r="W269" i="2" s="1"/>
  <c r="U267" i="2"/>
  <c r="U268" i="2" s="1"/>
  <c r="U269" i="2" s="1"/>
  <c r="V267" i="2"/>
  <c r="V268" i="2" s="1"/>
  <c r="AM258" i="7"/>
  <c r="AM257" i="7"/>
  <c r="AM253" i="7"/>
  <c r="AM252" i="7"/>
  <c r="AM251" i="7"/>
  <c r="AM250" i="7"/>
  <c r="AM249" i="7"/>
  <c r="AM248" i="7"/>
  <c r="AM247" i="7"/>
  <c r="AM246" i="7"/>
  <c r="AM244" i="7"/>
  <c r="AM239" i="7"/>
  <c r="AM235" i="7"/>
  <c r="AM234" i="7"/>
  <c r="AM233" i="7"/>
  <c r="AM232" i="7"/>
  <c r="AM231" i="7"/>
  <c r="AM230" i="7"/>
  <c r="AM229" i="7"/>
  <c r="AM228" i="7"/>
  <c r="AM227" i="7"/>
  <c r="AM226" i="7"/>
  <c r="AM224" i="7"/>
  <c r="AM223" i="7"/>
  <c r="AM222" i="7"/>
  <c r="AM221" i="7"/>
  <c r="AM219" i="7"/>
  <c r="AM218" i="7"/>
  <c r="AM203" i="7"/>
  <c r="AM211" i="7"/>
  <c r="AM210" i="7"/>
  <c r="AM205" i="7"/>
  <c r="AM202" i="7"/>
  <c r="AM201" i="7"/>
  <c r="AM197" i="7"/>
  <c r="AM196" i="7"/>
  <c r="AM195" i="7"/>
  <c r="AM199" i="7"/>
  <c r="AM204" i="7"/>
  <c r="AM194" i="7"/>
  <c r="AM193" i="7"/>
  <c r="AM189" i="7"/>
  <c r="AM185" i="7"/>
  <c r="AM184" i="7"/>
  <c r="AM183" i="7"/>
  <c r="AM176" i="7"/>
  <c r="AM182" i="7"/>
  <c r="AM174" i="7"/>
  <c r="AM172" i="7"/>
  <c r="AM181" i="7"/>
  <c r="AM180" i="7"/>
  <c r="AM171" i="7"/>
  <c r="AM168" i="7"/>
  <c r="AM177" i="7"/>
  <c r="AM169" i="7"/>
  <c r="AM167" i="7"/>
  <c r="AM166" i="7"/>
  <c r="AM161" i="7"/>
  <c r="AM163" i="7" s="1"/>
  <c r="AM152" i="7"/>
  <c r="AM149" i="7"/>
  <c r="AM148" i="7"/>
  <c r="AM147" i="7"/>
  <c r="AM146" i="7"/>
  <c r="AM145" i="7"/>
  <c r="AM144" i="7"/>
  <c r="AM143" i="7"/>
  <c r="AM139" i="7"/>
  <c r="AM134" i="7"/>
  <c r="AM137" i="7"/>
  <c r="AM136" i="7"/>
  <c r="AM132" i="7"/>
  <c r="AM131" i="7"/>
  <c r="AM130" i="7"/>
  <c r="AM129" i="7"/>
  <c r="AM138" i="7"/>
  <c r="AM122" i="7"/>
  <c r="AM120" i="7"/>
  <c r="AM118" i="7"/>
  <c r="AM114" i="7"/>
  <c r="AM113" i="7"/>
  <c r="AM117" i="7"/>
  <c r="AM116" i="7"/>
  <c r="AM112" i="7"/>
  <c r="AM111" i="7"/>
  <c r="AM110" i="7"/>
  <c r="AM108" i="7"/>
  <c r="AM121" i="7"/>
  <c r="AM106" i="7"/>
  <c r="AM100" i="7"/>
  <c r="AM99" i="7"/>
  <c r="AM98" i="7"/>
  <c r="AM97" i="7"/>
  <c r="AM94" i="7"/>
  <c r="AM93" i="7"/>
  <c r="AM92" i="7"/>
  <c r="AM91" i="7"/>
  <c r="AM90" i="7"/>
  <c r="AM87" i="7"/>
  <c r="AM89" i="7"/>
  <c r="AM79" i="7"/>
  <c r="AM77" i="7"/>
  <c r="AM76" i="7"/>
  <c r="AM75" i="7"/>
  <c r="AM73" i="7"/>
  <c r="AM74" i="7"/>
  <c r="AM71" i="7"/>
  <c r="AM70" i="7"/>
  <c r="AM69" i="7"/>
  <c r="AM68" i="7"/>
  <c r="AM26" i="7"/>
  <c r="AM24" i="7"/>
  <c r="AM22" i="7"/>
  <c r="AM20" i="7"/>
  <c r="AM17" i="7"/>
  <c r="AM16" i="7"/>
  <c r="AM15" i="7"/>
  <c r="AM14" i="7"/>
  <c r="AM13" i="7"/>
  <c r="AM12" i="7"/>
  <c r="AM11" i="7"/>
  <c r="AM10" i="7"/>
  <c r="AM8" i="7"/>
  <c r="T241" i="7"/>
  <c r="T215" i="7"/>
  <c r="T151" i="7"/>
  <c r="T153" i="7" s="1"/>
  <c r="T140" i="7"/>
  <c r="T95" i="7"/>
  <c r="T101" i="7" s="1"/>
  <c r="T5" i="1"/>
  <c r="T22" i="1"/>
  <c r="AM13" i="1"/>
  <c r="S267" i="2"/>
  <c r="AL208" i="2"/>
  <c r="AK208" i="2"/>
  <c r="AJ208" i="2"/>
  <c r="AL181" i="2"/>
  <c r="AK181" i="2"/>
  <c r="AJ181" i="2"/>
  <c r="AL182" i="7"/>
  <c r="AK182" i="7"/>
  <c r="AJ182" i="7"/>
  <c r="S263" i="7"/>
  <c r="X268" i="2" l="1"/>
  <c r="AO268" i="2" s="1"/>
  <c r="AN267" i="2"/>
  <c r="V269" i="2"/>
  <c r="AM190" i="7"/>
  <c r="AM126" i="7"/>
  <c r="AM83" i="7"/>
  <c r="AM263" i="7"/>
  <c r="T103" i="7"/>
  <c r="T155" i="7"/>
  <c r="T260" i="7"/>
  <c r="T264" i="7" s="1"/>
  <c r="AN268" i="2" l="1"/>
  <c r="Y267" i="2"/>
  <c r="X269" i="2"/>
  <c r="AN269" i="2" s="1"/>
  <c r="T265" i="7"/>
  <c r="U263" i="7"/>
  <c r="S95" i="7"/>
  <c r="AM95" i="7" s="1"/>
  <c r="AA267" i="2" l="1"/>
  <c r="AA269" i="2" s="1"/>
  <c r="AB267" i="2"/>
  <c r="AB269" i="2" s="1"/>
  <c r="Y268" i="2"/>
  <c r="Y269" i="2" s="1"/>
  <c r="Z267" i="2"/>
  <c r="X263" i="7"/>
  <c r="X264" i="7" s="1"/>
  <c r="U264" i="7"/>
  <c r="U265" i="7" s="1"/>
  <c r="W263" i="7"/>
  <c r="V263" i="7"/>
  <c r="V264" i="7" s="1"/>
  <c r="V265" i="7" s="1"/>
  <c r="S101" i="7"/>
  <c r="AM101" i="7" s="1"/>
  <c r="Z269" i="2" l="1"/>
  <c r="AO269" i="2" s="1"/>
  <c r="AO267" i="2"/>
  <c r="X265" i="7"/>
  <c r="Y263" i="7"/>
  <c r="W264" i="7"/>
  <c r="AN263" i="7"/>
  <c r="S9" i="2"/>
  <c r="AM9" i="2" s="1"/>
  <c r="S8" i="10"/>
  <c r="Z8" i="10" s="1"/>
  <c r="AA263" i="7" l="1"/>
  <c r="AA265" i="7" s="1"/>
  <c r="AB263" i="7"/>
  <c r="Y264" i="7"/>
  <c r="Y265" i="7" s="1"/>
  <c r="Z263" i="7"/>
  <c r="W265" i="7"/>
  <c r="AN265" i="7" s="1"/>
  <c r="AN264" i="7"/>
  <c r="S16" i="10"/>
  <c r="Z16" i="10" s="1"/>
  <c r="S19" i="2"/>
  <c r="AM19" i="2" s="1"/>
  <c r="AB265" i="7" l="1"/>
  <c r="AP265" i="7" s="1"/>
  <c r="AP263" i="7"/>
  <c r="Z265" i="7"/>
  <c r="AO265" i="7" s="1"/>
  <c r="AO263" i="7"/>
  <c r="S18" i="10"/>
  <c r="Z18" i="10" s="1"/>
  <c r="S21" i="2"/>
  <c r="AM21" i="2" s="1"/>
  <c r="S40" i="7"/>
  <c r="R22" i="1"/>
  <c r="Q22" i="1"/>
  <c r="P22" i="1"/>
  <c r="O22" i="1"/>
  <c r="N22" i="1"/>
  <c r="M22" i="1"/>
  <c r="L22" i="1"/>
  <c r="K22" i="1"/>
  <c r="J22" i="1"/>
  <c r="I22" i="1"/>
  <c r="H22" i="1"/>
  <c r="G22" i="1"/>
  <c r="F22" i="1"/>
  <c r="E22" i="1"/>
  <c r="S22" i="1"/>
  <c r="S5" i="1"/>
  <c r="Q24" i="10"/>
  <c r="P24" i="10"/>
  <c r="O24" i="10"/>
  <c r="N24" i="10"/>
  <c r="M24" i="10"/>
  <c r="L24" i="10"/>
  <c r="K24" i="10"/>
  <c r="J24" i="10"/>
  <c r="I24" i="10"/>
  <c r="H24" i="10"/>
  <c r="G24" i="10"/>
  <c r="F24" i="10"/>
  <c r="E24" i="10"/>
  <c r="R24" i="10"/>
  <c r="R31" i="7"/>
  <c r="R63" i="7" s="1"/>
  <c r="Q31" i="7"/>
  <c r="Q63" i="7" s="1"/>
  <c r="P31" i="7"/>
  <c r="O31" i="7"/>
  <c r="O63" i="7" s="1"/>
  <c r="N31" i="7"/>
  <c r="N63" i="7" s="1"/>
  <c r="M31" i="7"/>
  <c r="M63" i="7" s="1"/>
  <c r="L31" i="7"/>
  <c r="L63" i="7" s="1"/>
  <c r="K31" i="7"/>
  <c r="K63" i="7" s="1"/>
  <c r="J31" i="7"/>
  <c r="J63" i="7" s="1"/>
  <c r="I31" i="7"/>
  <c r="I63" i="7" s="1"/>
  <c r="H31" i="7"/>
  <c r="H63" i="7" s="1"/>
  <c r="G31" i="7"/>
  <c r="G63" i="7" s="1"/>
  <c r="F31" i="7"/>
  <c r="F63" i="7" s="1"/>
  <c r="E31" i="7"/>
  <c r="E63" i="7" s="1"/>
  <c r="F29" i="2"/>
  <c r="F62" i="2" s="1"/>
  <c r="G29" i="2"/>
  <c r="G62" i="2" s="1"/>
  <c r="H29" i="2"/>
  <c r="H62" i="2" s="1"/>
  <c r="I29" i="2"/>
  <c r="I62" i="2" s="1"/>
  <c r="J29" i="2"/>
  <c r="J62" i="2" s="1"/>
  <c r="K29" i="2"/>
  <c r="K62" i="2" s="1"/>
  <c r="L29" i="2"/>
  <c r="L62" i="2" s="1"/>
  <c r="M29" i="2"/>
  <c r="M62" i="2" s="1"/>
  <c r="N29" i="2"/>
  <c r="N62" i="2" s="1"/>
  <c r="O29" i="2"/>
  <c r="O62" i="2" s="1"/>
  <c r="P29" i="2"/>
  <c r="P62" i="2" s="1"/>
  <c r="Q29" i="2"/>
  <c r="Q62" i="2" s="1"/>
  <c r="E29" i="2"/>
  <c r="W8" i="10"/>
  <c r="X8" i="10"/>
  <c r="Y22" i="10"/>
  <c r="X22" i="10"/>
  <c r="W22" i="10"/>
  <c r="Y21" i="10"/>
  <c r="X21" i="10"/>
  <c r="W21" i="10"/>
  <c r="Y20" i="10"/>
  <c r="X20" i="10"/>
  <c r="W20" i="10"/>
  <c r="Y19" i="10"/>
  <c r="X19" i="10"/>
  <c r="W19" i="10"/>
  <c r="Y18" i="10"/>
  <c r="X18" i="10"/>
  <c r="W18" i="10"/>
  <c r="Y17" i="10"/>
  <c r="X17" i="10"/>
  <c r="W17" i="10"/>
  <c r="Y16" i="10"/>
  <c r="X16" i="10"/>
  <c r="W16" i="10"/>
  <c r="Y15" i="10"/>
  <c r="X15" i="10"/>
  <c r="W15" i="10"/>
  <c r="Y14" i="10"/>
  <c r="X14" i="10"/>
  <c r="W14" i="10"/>
  <c r="Y13" i="10"/>
  <c r="X13" i="10"/>
  <c r="W13" i="10"/>
  <c r="Y12" i="10"/>
  <c r="X12" i="10"/>
  <c r="W12" i="10"/>
  <c r="Y11" i="10"/>
  <c r="X11" i="10"/>
  <c r="W11" i="10"/>
  <c r="Y10" i="10"/>
  <c r="X10" i="10"/>
  <c r="W10" i="10"/>
  <c r="Y9" i="10"/>
  <c r="X9" i="10"/>
  <c r="W9" i="10"/>
  <c r="Y8" i="10"/>
  <c r="Y7" i="10"/>
  <c r="X7" i="10"/>
  <c r="W7" i="10"/>
  <c r="AL252" i="7"/>
  <c r="AK252" i="7"/>
  <c r="AJ252" i="7"/>
  <c r="AL235" i="7"/>
  <c r="AK235" i="7"/>
  <c r="AJ235" i="7"/>
  <c r="AL227" i="7"/>
  <c r="AK227" i="7"/>
  <c r="AJ227" i="7"/>
  <c r="AL189" i="7"/>
  <c r="AK189" i="7"/>
  <c r="AJ189" i="7"/>
  <c r="AL185" i="7"/>
  <c r="AK185" i="7"/>
  <c r="AJ185" i="7"/>
  <c r="AL184" i="7"/>
  <c r="AK184" i="7"/>
  <c r="AJ184" i="7"/>
  <c r="AJ241" i="2"/>
  <c r="AK241" i="2"/>
  <c r="AL241" i="2"/>
  <c r="AJ234" i="2"/>
  <c r="AK234" i="2"/>
  <c r="AL234" i="2"/>
  <c r="K245" i="2"/>
  <c r="AL256" i="2"/>
  <c r="AK256" i="2"/>
  <c r="AJ256" i="2"/>
  <c r="AL206" i="2"/>
  <c r="AK206" i="2"/>
  <c r="AJ206" i="2"/>
  <c r="AL189" i="2"/>
  <c r="AK189" i="2"/>
  <c r="AJ189" i="2"/>
  <c r="AL184" i="2"/>
  <c r="AK184" i="2"/>
  <c r="AJ184" i="2"/>
  <c r="AL183" i="2"/>
  <c r="AK183" i="2"/>
  <c r="AJ183" i="2"/>
  <c r="J269" i="2"/>
  <c r="I269" i="2"/>
  <c r="H269" i="2"/>
  <c r="AJ269" i="2" s="1"/>
  <c r="G269" i="2"/>
  <c r="F269" i="2"/>
  <c r="E269" i="2"/>
  <c r="AJ260" i="2"/>
  <c r="J245" i="2"/>
  <c r="I245" i="2"/>
  <c r="H245" i="2"/>
  <c r="AJ245" i="2" s="1"/>
  <c r="G245" i="2"/>
  <c r="F245" i="2"/>
  <c r="E245" i="2"/>
  <c r="J215" i="2"/>
  <c r="I215" i="2"/>
  <c r="H215" i="2"/>
  <c r="G215" i="2"/>
  <c r="F215" i="2"/>
  <c r="E215" i="2"/>
  <c r="R269" i="2"/>
  <c r="Q269" i="2"/>
  <c r="P269" i="2"/>
  <c r="AL269" i="2" s="1"/>
  <c r="O269" i="2"/>
  <c r="N269" i="2"/>
  <c r="M269" i="2"/>
  <c r="L269" i="2"/>
  <c r="AK269" i="2" s="1"/>
  <c r="K269" i="2"/>
  <c r="AL268" i="2"/>
  <c r="AK268" i="2"/>
  <c r="AJ268" i="2"/>
  <c r="AL267" i="2"/>
  <c r="AK267" i="2"/>
  <c r="AJ267" i="2"/>
  <c r="AL262" i="2"/>
  <c r="AK262" i="2"/>
  <c r="AJ262" i="2"/>
  <c r="AL260" i="2"/>
  <c r="AK260" i="2"/>
  <c r="AL257" i="2"/>
  <c r="AK257" i="2"/>
  <c r="AJ257" i="2"/>
  <c r="AL255" i="2"/>
  <c r="AK255" i="2"/>
  <c r="AJ255" i="2"/>
  <c r="AL254" i="2"/>
  <c r="AK254" i="2"/>
  <c r="AJ254" i="2"/>
  <c r="AL253" i="2"/>
  <c r="AK253" i="2"/>
  <c r="AJ253" i="2"/>
  <c r="AL252" i="2"/>
  <c r="AK252" i="2"/>
  <c r="AJ252" i="2"/>
  <c r="AL251" i="2"/>
  <c r="AK251" i="2"/>
  <c r="AJ251" i="2"/>
  <c r="AL250" i="2"/>
  <c r="AK250" i="2"/>
  <c r="AJ250" i="2"/>
  <c r="AL248" i="2"/>
  <c r="AK248" i="2"/>
  <c r="AJ248" i="2"/>
  <c r="R245" i="2"/>
  <c r="Q245" i="2"/>
  <c r="P245" i="2"/>
  <c r="AL245" i="2" s="1"/>
  <c r="O245" i="2"/>
  <c r="N245" i="2"/>
  <c r="M245" i="2"/>
  <c r="L245" i="2"/>
  <c r="AL243" i="2"/>
  <c r="AK243" i="2"/>
  <c r="AJ243" i="2"/>
  <c r="AL240" i="2"/>
  <c r="AK240" i="2"/>
  <c r="AJ240" i="2"/>
  <c r="AL222" i="2"/>
  <c r="AK222" i="2"/>
  <c r="AJ222" i="2"/>
  <c r="AL239" i="2"/>
  <c r="AK239" i="2"/>
  <c r="AJ239" i="2"/>
  <c r="AL228" i="2"/>
  <c r="AK228" i="2"/>
  <c r="AJ228" i="2"/>
  <c r="AL237" i="2"/>
  <c r="AK237" i="2"/>
  <c r="AJ237" i="2"/>
  <c r="AL236" i="2"/>
  <c r="AK236" i="2"/>
  <c r="AJ236" i="2"/>
  <c r="AL235" i="2"/>
  <c r="AK235" i="2"/>
  <c r="AJ235" i="2"/>
  <c r="AL220" i="2"/>
  <c r="AK220" i="2"/>
  <c r="AJ220" i="2"/>
  <c r="AL232" i="2"/>
  <c r="AK232" i="2"/>
  <c r="AJ232" i="2"/>
  <c r="AL231" i="2"/>
  <c r="AK231" i="2"/>
  <c r="AJ231" i="2"/>
  <c r="AL230" i="2"/>
  <c r="AK230" i="2"/>
  <c r="AJ230" i="2"/>
  <c r="AL229" i="2"/>
  <c r="AK229" i="2"/>
  <c r="AJ229" i="2"/>
  <c r="AL219" i="2"/>
  <c r="AK219" i="2"/>
  <c r="AJ219" i="2"/>
  <c r="AL218" i="2"/>
  <c r="AK218" i="2"/>
  <c r="AJ218" i="2"/>
  <c r="AL203" i="2"/>
  <c r="AK203" i="2"/>
  <c r="AJ203" i="2"/>
  <c r="AL211" i="2"/>
  <c r="AK211" i="2"/>
  <c r="AJ211" i="2"/>
  <c r="AL207" i="2"/>
  <c r="AK207" i="2"/>
  <c r="AJ207" i="2"/>
  <c r="AL205" i="2"/>
  <c r="AK205" i="2"/>
  <c r="AJ205" i="2"/>
  <c r="AL202" i="2"/>
  <c r="AK202" i="2"/>
  <c r="AJ202" i="2"/>
  <c r="AL201" i="2"/>
  <c r="AK201" i="2"/>
  <c r="AJ201" i="2"/>
  <c r="AL197" i="2"/>
  <c r="AK197" i="2"/>
  <c r="AJ197" i="2"/>
  <c r="AL196" i="2"/>
  <c r="AK196" i="2"/>
  <c r="AJ196" i="2"/>
  <c r="AL195" i="2"/>
  <c r="AK195" i="2"/>
  <c r="AJ195" i="2"/>
  <c r="AL199" i="2"/>
  <c r="AK199" i="2"/>
  <c r="AJ199" i="2"/>
  <c r="AL204" i="2"/>
  <c r="AK204" i="2"/>
  <c r="AJ204" i="2"/>
  <c r="AL194" i="2"/>
  <c r="AK194" i="2"/>
  <c r="AJ194" i="2"/>
  <c r="AL193" i="2"/>
  <c r="AK193" i="2"/>
  <c r="AJ193" i="2"/>
  <c r="R215" i="2"/>
  <c r="Q215" i="2"/>
  <c r="O215" i="2"/>
  <c r="N215" i="2"/>
  <c r="M215" i="2"/>
  <c r="K215" i="2"/>
  <c r="AL182" i="2"/>
  <c r="AK182" i="2"/>
  <c r="AJ182" i="2"/>
  <c r="AL175" i="2"/>
  <c r="AK175" i="2"/>
  <c r="AJ175" i="2"/>
  <c r="AL173" i="2"/>
  <c r="AK173" i="2"/>
  <c r="AJ173" i="2"/>
  <c r="AL171" i="2"/>
  <c r="AK171" i="2"/>
  <c r="AJ171" i="2"/>
  <c r="AL180" i="2"/>
  <c r="AK180" i="2"/>
  <c r="AJ180" i="2"/>
  <c r="AL179" i="2"/>
  <c r="AK179" i="2"/>
  <c r="AJ179" i="2"/>
  <c r="AL178" i="2"/>
  <c r="AK178" i="2"/>
  <c r="AJ178" i="2"/>
  <c r="AL170" i="2"/>
  <c r="AK170" i="2"/>
  <c r="AJ170" i="2"/>
  <c r="AL167" i="2"/>
  <c r="AK167" i="2"/>
  <c r="AJ167" i="2"/>
  <c r="AL176" i="2"/>
  <c r="AK176" i="2"/>
  <c r="AJ176" i="2"/>
  <c r="AL168" i="2"/>
  <c r="AK168" i="2"/>
  <c r="AJ168" i="2"/>
  <c r="AL166" i="2"/>
  <c r="AK166" i="2"/>
  <c r="AJ166" i="2"/>
  <c r="AL165" i="2"/>
  <c r="AK165" i="2"/>
  <c r="AJ165" i="2"/>
  <c r="AL160" i="2"/>
  <c r="AL162" i="2" s="1"/>
  <c r="AK160" i="2"/>
  <c r="AK162" i="2" s="1"/>
  <c r="AJ160" i="2"/>
  <c r="AJ162" i="2" s="1"/>
  <c r="AJ265" i="7"/>
  <c r="AK264" i="7"/>
  <c r="AJ264" i="7"/>
  <c r="AK263" i="7"/>
  <c r="AJ263" i="7"/>
  <c r="AJ260" i="7"/>
  <c r="AK258" i="7"/>
  <c r="AJ258" i="7"/>
  <c r="AK257" i="7"/>
  <c r="AJ257" i="7"/>
  <c r="AJ256" i="7"/>
  <c r="AK253" i="7"/>
  <c r="AJ253" i="7"/>
  <c r="AK251" i="7"/>
  <c r="AJ251" i="7"/>
  <c r="AK250" i="7"/>
  <c r="AJ250" i="7"/>
  <c r="AK249" i="7"/>
  <c r="AJ249" i="7"/>
  <c r="AK248" i="7"/>
  <c r="AJ248" i="7"/>
  <c r="AK247" i="7"/>
  <c r="AJ247" i="7"/>
  <c r="AK246" i="7"/>
  <c r="AJ246" i="7"/>
  <c r="AK244" i="7"/>
  <c r="AJ244" i="7"/>
  <c r="AJ241" i="7"/>
  <c r="AK239" i="7"/>
  <c r="AJ239" i="7"/>
  <c r="AK234" i="7"/>
  <c r="AJ234" i="7"/>
  <c r="AK233" i="7"/>
  <c r="AJ233" i="7"/>
  <c r="AK232" i="7"/>
  <c r="AJ232" i="7"/>
  <c r="AK231" i="7"/>
  <c r="AJ231" i="7"/>
  <c r="AK230" i="7"/>
  <c r="AJ230" i="7"/>
  <c r="AK229" i="7"/>
  <c r="AJ229" i="7"/>
  <c r="AK228" i="7"/>
  <c r="AJ228" i="7"/>
  <c r="AK226" i="7"/>
  <c r="AJ226" i="7"/>
  <c r="AK224" i="7"/>
  <c r="AJ224" i="7"/>
  <c r="AK223" i="7"/>
  <c r="AJ223" i="7"/>
  <c r="AK222" i="7"/>
  <c r="AJ222" i="7"/>
  <c r="AK221" i="7"/>
  <c r="AJ221" i="7"/>
  <c r="AK219" i="7"/>
  <c r="AJ219" i="7"/>
  <c r="AK218" i="7"/>
  <c r="AJ218" i="7"/>
  <c r="AJ215" i="7"/>
  <c r="AK203" i="7"/>
  <c r="AJ203" i="7"/>
  <c r="AK211" i="7"/>
  <c r="AJ211" i="7"/>
  <c r="AK210" i="7"/>
  <c r="AJ210" i="7"/>
  <c r="AK205" i="7"/>
  <c r="AJ205" i="7"/>
  <c r="AK202" i="7"/>
  <c r="AJ202" i="7"/>
  <c r="AK201" i="7"/>
  <c r="AJ201" i="7"/>
  <c r="AK197" i="7"/>
  <c r="AJ197" i="7"/>
  <c r="AK196" i="7"/>
  <c r="AJ196" i="7"/>
  <c r="AK195" i="7"/>
  <c r="AJ195" i="7"/>
  <c r="AK199" i="7"/>
  <c r="AJ199" i="7"/>
  <c r="AK204" i="7"/>
  <c r="AJ204" i="7"/>
  <c r="AK194" i="7"/>
  <c r="AJ194" i="7"/>
  <c r="AK193" i="7"/>
  <c r="AJ193" i="7"/>
  <c r="AK183" i="7"/>
  <c r="AJ183" i="7"/>
  <c r="AK176" i="7"/>
  <c r="AJ176" i="7"/>
  <c r="AK174" i="7"/>
  <c r="AJ174" i="7"/>
  <c r="AK172" i="7"/>
  <c r="AJ172" i="7"/>
  <c r="AK181" i="7"/>
  <c r="AJ181" i="7"/>
  <c r="AK180" i="7"/>
  <c r="AJ180" i="7"/>
  <c r="AK171" i="7"/>
  <c r="AJ171" i="7"/>
  <c r="AK168" i="7"/>
  <c r="AJ168" i="7"/>
  <c r="AK177" i="7"/>
  <c r="AJ177" i="7"/>
  <c r="AK169" i="7"/>
  <c r="AJ169" i="7"/>
  <c r="AK167" i="7"/>
  <c r="AJ167" i="7"/>
  <c r="AK166" i="7"/>
  <c r="AJ166" i="7"/>
  <c r="AK161" i="7"/>
  <c r="AK163" i="7" s="1"/>
  <c r="AJ161" i="7"/>
  <c r="AJ163" i="7" s="1"/>
  <c r="K265" i="7"/>
  <c r="K241" i="7"/>
  <c r="AL228" i="7"/>
  <c r="K215" i="7"/>
  <c r="L265" i="7"/>
  <c r="AK265" i="7" s="1"/>
  <c r="AL249" i="7"/>
  <c r="AL203" i="7"/>
  <c r="AL211" i="7"/>
  <c r="AL210" i="7"/>
  <c r="AL205" i="7"/>
  <c r="AL202" i="7"/>
  <c r="AL201" i="7"/>
  <c r="AL197" i="7"/>
  <c r="AL196" i="7"/>
  <c r="AL195" i="7"/>
  <c r="AL199" i="7"/>
  <c r="AL204" i="7"/>
  <c r="AL194" i="7"/>
  <c r="AL193" i="7"/>
  <c r="AL239" i="7"/>
  <c r="AL234" i="7"/>
  <c r="AL233" i="7"/>
  <c r="AL232" i="7"/>
  <c r="AL231" i="7"/>
  <c r="AL230" i="7"/>
  <c r="AL229" i="7"/>
  <c r="AL226" i="7"/>
  <c r="AL224" i="7"/>
  <c r="AL223" i="7"/>
  <c r="AL222" i="7"/>
  <c r="AL221" i="7"/>
  <c r="AL219" i="7"/>
  <c r="AL218" i="7"/>
  <c r="AL246" i="7"/>
  <c r="L241" i="7"/>
  <c r="AK241" i="7" s="1"/>
  <c r="L215" i="7"/>
  <c r="AK215" i="7" s="1"/>
  <c r="M265" i="7"/>
  <c r="M241" i="7"/>
  <c r="M215" i="7"/>
  <c r="R215" i="7"/>
  <c r="Q215" i="7"/>
  <c r="P215" i="7"/>
  <c r="AL215" i="7" s="1"/>
  <c r="O215" i="7"/>
  <c r="N215" i="7"/>
  <c r="N265" i="7"/>
  <c r="N241" i="7"/>
  <c r="AL181" i="7"/>
  <c r="O265" i="7"/>
  <c r="O241" i="7"/>
  <c r="AL264" i="7"/>
  <c r="AL263" i="7"/>
  <c r="AL258" i="7"/>
  <c r="AL257" i="7"/>
  <c r="AL253" i="7"/>
  <c r="AL251" i="7"/>
  <c r="AL250" i="7"/>
  <c r="AL248" i="7"/>
  <c r="AL247" i="7"/>
  <c r="AL244" i="7"/>
  <c r="AL183" i="7"/>
  <c r="AL176" i="7"/>
  <c r="AL174" i="7"/>
  <c r="AL172" i="7"/>
  <c r="AL180" i="7"/>
  <c r="AL171" i="7"/>
  <c r="AL168" i="7"/>
  <c r="AL177" i="7"/>
  <c r="AL169" i="7"/>
  <c r="AL167" i="7"/>
  <c r="AL166" i="7"/>
  <c r="AL161" i="7"/>
  <c r="AL163" i="7" s="1"/>
  <c r="P265" i="7"/>
  <c r="AL265" i="7" s="1"/>
  <c r="P241" i="7"/>
  <c r="AL241" i="7" s="1"/>
  <c r="Q265" i="7"/>
  <c r="Q241" i="7"/>
  <c r="R241" i="7"/>
  <c r="E62" i="2" l="1"/>
  <c r="AJ29" i="2"/>
  <c r="AJ190" i="2"/>
  <c r="AK190" i="2"/>
  <c r="AL190" i="2"/>
  <c r="AK190" i="7"/>
  <c r="AL190" i="7"/>
  <c r="AJ190" i="7"/>
  <c r="S39" i="7"/>
  <c r="S32" i="7" s="1"/>
  <c r="AM40" i="7"/>
  <c r="W24" i="10"/>
  <c r="S24" i="10"/>
  <c r="Z24" i="10" s="1"/>
  <c r="S20" i="10"/>
  <c r="Z20" i="10" s="1"/>
  <c r="S29" i="2"/>
  <c r="S62" i="2" s="1"/>
  <c r="S23" i="2"/>
  <c r="AM23" i="2" s="1"/>
  <c r="X24" i="10"/>
  <c r="Y24" i="10"/>
  <c r="K260" i="7"/>
  <c r="L260" i="7"/>
  <c r="AK260" i="7" s="1"/>
  <c r="AK256" i="7"/>
  <c r="G264" i="2"/>
  <c r="I264" i="2"/>
  <c r="E264" i="2"/>
  <c r="F264" i="2"/>
  <c r="J264" i="2"/>
  <c r="H264" i="2"/>
  <c r="AJ264" i="2" s="1"/>
  <c r="AJ215" i="2"/>
  <c r="L215" i="2"/>
  <c r="AK215" i="2" s="1"/>
  <c r="K264" i="2"/>
  <c r="R264" i="2"/>
  <c r="N264" i="2"/>
  <c r="O264" i="2"/>
  <c r="Q264" i="2"/>
  <c r="M264" i="2"/>
  <c r="AK245" i="2"/>
  <c r="P215" i="2"/>
  <c r="AL215" i="2" s="1"/>
  <c r="M260" i="7"/>
  <c r="N260" i="7"/>
  <c r="O260" i="7"/>
  <c r="P260" i="7"/>
  <c r="AL260" i="7" s="1"/>
  <c r="AL256" i="7"/>
  <c r="Q260" i="7"/>
  <c r="R260" i="7"/>
  <c r="AM29" i="2" l="1"/>
  <c r="AM62" i="2" s="1"/>
  <c r="AM39" i="7"/>
  <c r="AM32" i="7" s="1"/>
  <c r="S22" i="10"/>
  <c r="Z22" i="10" s="1"/>
  <c r="S25" i="2"/>
  <c r="L264" i="2"/>
  <c r="AK264" i="2" s="1"/>
  <c r="P264" i="2"/>
  <c r="AL264" i="2" s="1"/>
  <c r="AL154" i="2"/>
  <c r="AK154" i="2"/>
  <c r="AJ154" i="2"/>
  <c r="AL152" i="2"/>
  <c r="AK152" i="2"/>
  <c r="AJ152" i="2"/>
  <c r="AL151" i="2"/>
  <c r="AK151" i="2"/>
  <c r="AJ151" i="2"/>
  <c r="AL150" i="2"/>
  <c r="AK150" i="2"/>
  <c r="AJ150" i="2"/>
  <c r="AL149" i="2"/>
  <c r="AK149" i="2"/>
  <c r="AJ149" i="2"/>
  <c r="AL148" i="2"/>
  <c r="AK148" i="2"/>
  <c r="AJ148" i="2"/>
  <c r="AL147" i="2"/>
  <c r="AK147" i="2"/>
  <c r="AJ147" i="2"/>
  <c r="AL146" i="2"/>
  <c r="AK146" i="2"/>
  <c r="AJ146" i="2"/>
  <c r="AL145" i="2"/>
  <c r="AK145" i="2"/>
  <c r="AJ145" i="2"/>
  <c r="AL144" i="2"/>
  <c r="AK144" i="2"/>
  <c r="AJ144" i="2"/>
  <c r="AL143" i="2"/>
  <c r="AK143" i="2"/>
  <c r="AJ143" i="2"/>
  <c r="AL142" i="2"/>
  <c r="AK142" i="2"/>
  <c r="AJ142" i="2"/>
  <c r="AL139" i="2"/>
  <c r="AK139" i="2"/>
  <c r="AJ139" i="2"/>
  <c r="AL138" i="2"/>
  <c r="AK138" i="2"/>
  <c r="AJ138" i="2"/>
  <c r="AL133" i="2"/>
  <c r="AK133" i="2"/>
  <c r="AJ133" i="2"/>
  <c r="AL137" i="2"/>
  <c r="AK137" i="2"/>
  <c r="AJ137" i="2"/>
  <c r="AL136" i="2"/>
  <c r="AK136" i="2"/>
  <c r="AJ136" i="2"/>
  <c r="AL131" i="2"/>
  <c r="AK131" i="2"/>
  <c r="AJ131" i="2"/>
  <c r="AL130" i="2"/>
  <c r="AK130" i="2"/>
  <c r="AJ130" i="2"/>
  <c r="AL129" i="2"/>
  <c r="AK129" i="2"/>
  <c r="AJ129" i="2"/>
  <c r="AL128" i="2"/>
  <c r="AK128" i="2"/>
  <c r="AJ128" i="2"/>
  <c r="AL135" i="2"/>
  <c r="AK135" i="2"/>
  <c r="AJ135" i="2"/>
  <c r="AL125" i="2"/>
  <c r="AK125" i="2"/>
  <c r="AJ125" i="2"/>
  <c r="AL121" i="2"/>
  <c r="AK121" i="2"/>
  <c r="AJ121" i="2"/>
  <c r="AL119" i="2"/>
  <c r="AK119" i="2"/>
  <c r="AJ119" i="2"/>
  <c r="AL117" i="2"/>
  <c r="AK117" i="2"/>
  <c r="AJ117" i="2"/>
  <c r="AL112" i="2"/>
  <c r="AK112" i="2"/>
  <c r="AJ112" i="2"/>
  <c r="AL111" i="2"/>
  <c r="AK111" i="2"/>
  <c r="AJ111" i="2"/>
  <c r="AL116" i="2"/>
  <c r="AK116" i="2"/>
  <c r="AJ116" i="2"/>
  <c r="AL115" i="2"/>
  <c r="AK115" i="2"/>
  <c r="AJ115" i="2"/>
  <c r="AL110" i="2"/>
  <c r="AK110" i="2"/>
  <c r="AJ110" i="2"/>
  <c r="AL109" i="2"/>
  <c r="AK109" i="2"/>
  <c r="AJ109" i="2"/>
  <c r="AL108" i="2"/>
  <c r="AK108" i="2"/>
  <c r="AJ108" i="2"/>
  <c r="AL106" i="2"/>
  <c r="AK106" i="2"/>
  <c r="AJ106" i="2"/>
  <c r="AL114" i="2"/>
  <c r="AK114" i="2"/>
  <c r="AJ114" i="2"/>
  <c r="AL104" i="2"/>
  <c r="AK104" i="2"/>
  <c r="AJ104" i="2"/>
  <c r="AL101" i="2"/>
  <c r="AK101" i="2"/>
  <c r="AJ101" i="2"/>
  <c r="AL99" i="2"/>
  <c r="AK99" i="2"/>
  <c r="AJ99" i="2"/>
  <c r="AL98" i="2"/>
  <c r="AK98" i="2"/>
  <c r="AJ98" i="2"/>
  <c r="AL97" i="2"/>
  <c r="AK97" i="2"/>
  <c r="AJ97" i="2"/>
  <c r="AL96" i="2"/>
  <c r="AK96" i="2"/>
  <c r="AJ96" i="2"/>
  <c r="AL95" i="2"/>
  <c r="AK95" i="2"/>
  <c r="AJ95" i="2"/>
  <c r="AL93" i="2"/>
  <c r="AK93" i="2"/>
  <c r="AL92" i="2"/>
  <c r="AK92" i="2"/>
  <c r="AJ92" i="2"/>
  <c r="AL91" i="2"/>
  <c r="AK91" i="2"/>
  <c r="AJ91" i="2"/>
  <c r="AL90" i="2"/>
  <c r="AK90" i="2"/>
  <c r="AJ90" i="2"/>
  <c r="AL89" i="2"/>
  <c r="AK89" i="2"/>
  <c r="AJ89" i="2"/>
  <c r="AL88" i="2"/>
  <c r="AK88" i="2"/>
  <c r="AJ88" i="2"/>
  <c r="AL85" i="2"/>
  <c r="AK85" i="2"/>
  <c r="AJ85" i="2"/>
  <c r="AL87" i="2"/>
  <c r="AK87" i="2"/>
  <c r="AJ87" i="2"/>
  <c r="AL77" i="2"/>
  <c r="AK77" i="2"/>
  <c r="AJ77" i="2"/>
  <c r="AL76" i="2"/>
  <c r="AK76" i="2"/>
  <c r="AJ76" i="2"/>
  <c r="AL72" i="2"/>
  <c r="AK72" i="2"/>
  <c r="AJ72" i="2"/>
  <c r="AL75" i="2"/>
  <c r="AK75" i="2"/>
  <c r="AJ75" i="2"/>
  <c r="AL71" i="2"/>
  <c r="AK71" i="2"/>
  <c r="AJ71" i="2"/>
  <c r="AL74" i="2"/>
  <c r="AK74" i="2"/>
  <c r="AJ74" i="2"/>
  <c r="AL73" i="2"/>
  <c r="AK73" i="2"/>
  <c r="AJ73" i="2"/>
  <c r="AL69" i="2"/>
  <c r="AK69" i="2"/>
  <c r="AJ69" i="2"/>
  <c r="AL68" i="2"/>
  <c r="AK68" i="2"/>
  <c r="AJ68" i="2"/>
  <c r="AL67" i="2"/>
  <c r="AK67" i="2"/>
  <c r="AJ67" i="2"/>
  <c r="AL66" i="2"/>
  <c r="AK66" i="2"/>
  <c r="AJ66" i="2"/>
  <c r="AL93" i="7"/>
  <c r="AK93" i="7"/>
  <c r="AJ93" i="7"/>
  <c r="AL92" i="7"/>
  <c r="AK92" i="7"/>
  <c r="AJ92" i="7"/>
  <c r="L25" i="7"/>
  <c r="L27" i="7" s="1"/>
  <c r="L29" i="7" s="1"/>
  <c r="AK29" i="7" s="1"/>
  <c r="L21" i="7"/>
  <c r="AL155" i="7"/>
  <c r="AK155" i="7"/>
  <c r="AJ155" i="7"/>
  <c r="AL153" i="7"/>
  <c r="AK153" i="7"/>
  <c r="AJ153" i="7"/>
  <c r="AL152" i="7"/>
  <c r="AK152" i="7"/>
  <c r="AJ152" i="7"/>
  <c r="AL151" i="7"/>
  <c r="AK151" i="7"/>
  <c r="AL149" i="7"/>
  <c r="AK149" i="7"/>
  <c r="AJ149" i="7"/>
  <c r="AL148" i="7"/>
  <c r="AK148" i="7"/>
  <c r="AJ148" i="7"/>
  <c r="AL147" i="7"/>
  <c r="AK147" i="7"/>
  <c r="AJ147" i="7"/>
  <c r="AL146" i="7"/>
  <c r="AK146" i="7"/>
  <c r="AJ146" i="7"/>
  <c r="AL145" i="7"/>
  <c r="AK145" i="7"/>
  <c r="AJ145" i="7"/>
  <c r="AL144" i="7"/>
  <c r="AK144" i="7"/>
  <c r="AJ144" i="7"/>
  <c r="AL143" i="7"/>
  <c r="AK143" i="7"/>
  <c r="AJ143" i="7"/>
  <c r="AL140" i="7"/>
  <c r="AK140" i="7"/>
  <c r="AJ140" i="7"/>
  <c r="AL139" i="7"/>
  <c r="AK139" i="7"/>
  <c r="AJ139" i="7"/>
  <c r="AL134" i="7"/>
  <c r="AK134" i="7"/>
  <c r="AJ134" i="7"/>
  <c r="AL137" i="7"/>
  <c r="AK137" i="7"/>
  <c r="AJ137" i="7"/>
  <c r="AL136" i="7"/>
  <c r="AK136" i="7"/>
  <c r="AJ136" i="7"/>
  <c r="AL132" i="7"/>
  <c r="AK132" i="7"/>
  <c r="AJ132" i="7"/>
  <c r="AL131" i="7"/>
  <c r="AK131" i="7"/>
  <c r="AJ131" i="7"/>
  <c r="AL130" i="7"/>
  <c r="AK130" i="7"/>
  <c r="AJ130" i="7"/>
  <c r="AL129" i="7"/>
  <c r="AK129" i="7"/>
  <c r="AJ129" i="7"/>
  <c r="AL138" i="7"/>
  <c r="AK138" i="7"/>
  <c r="AJ138" i="7"/>
  <c r="AL122" i="7"/>
  <c r="AK122" i="7"/>
  <c r="AJ122" i="7"/>
  <c r="AL120" i="7"/>
  <c r="AK120" i="7"/>
  <c r="AJ120" i="7"/>
  <c r="AL118" i="7"/>
  <c r="AK118" i="7"/>
  <c r="AJ118" i="7"/>
  <c r="AL114" i="7"/>
  <c r="AK114" i="7"/>
  <c r="AJ114" i="7"/>
  <c r="AL113" i="7"/>
  <c r="AK113" i="7"/>
  <c r="AJ113" i="7"/>
  <c r="AL117" i="7"/>
  <c r="AK117" i="7"/>
  <c r="AJ117" i="7"/>
  <c r="AL116" i="7"/>
  <c r="AK116" i="7"/>
  <c r="AJ116" i="7"/>
  <c r="AL112" i="7"/>
  <c r="AK112" i="7"/>
  <c r="AJ112" i="7"/>
  <c r="AL111" i="7"/>
  <c r="AK111" i="7"/>
  <c r="AJ111" i="7"/>
  <c r="AL110" i="7"/>
  <c r="AK110" i="7"/>
  <c r="AJ110" i="7"/>
  <c r="AL108" i="7"/>
  <c r="AK108" i="7"/>
  <c r="AJ108" i="7"/>
  <c r="AL121" i="7"/>
  <c r="AK121" i="7"/>
  <c r="AJ121" i="7"/>
  <c r="AL106" i="7"/>
  <c r="AK106" i="7"/>
  <c r="AJ106" i="7"/>
  <c r="AL103" i="7"/>
  <c r="AK103" i="7"/>
  <c r="AJ103" i="7"/>
  <c r="AL101" i="7"/>
  <c r="AK101" i="7"/>
  <c r="AJ101" i="7"/>
  <c r="AL100" i="7"/>
  <c r="AK100" i="7"/>
  <c r="AJ100" i="7"/>
  <c r="AL99" i="7"/>
  <c r="AK99" i="7"/>
  <c r="AJ99" i="7"/>
  <c r="AL98" i="7"/>
  <c r="AK98" i="7"/>
  <c r="AJ98" i="7"/>
  <c r="AL97" i="7"/>
  <c r="AK97" i="7"/>
  <c r="AJ97" i="7"/>
  <c r="AL95" i="7"/>
  <c r="AK95" i="7"/>
  <c r="AJ95" i="7"/>
  <c r="AL94" i="7"/>
  <c r="AK94" i="7"/>
  <c r="AJ94" i="7"/>
  <c r="AL91" i="7"/>
  <c r="AK91" i="7"/>
  <c r="AJ91" i="7"/>
  <c r="AL90" i="7"/>
  <c r="AK90" i="7"/>
  <c r="AJ90" i="7"/>
  <c r="AL87" i="7"/>
  <c r="AK87" i="7"/>
  <c r="AJ87" i="7"/>
  <c r="AL89" i="7"/>
  <c r="AK89" i="7"/>
  <c r="AJ89" i="7"/>
  <c r="AL79" i="7"/>
  <c r="AK79" i="7"/>
  <c r="AJ79" i="7"/>
  <c r="AL77" i="7"/>
  <c r="AK77" i="7"/>
  <c r="AJ77" i="7"/>
  <c r="AL76" i="7"/>
  <c r="AK76" i="7"/>
  <c r="AJ76" i="7"/>
  <c r="AL75" i="7"/>
  <c r="AK75" i="7"/>
  <c r="AJ75" i="7"/>
  <c r="AL73" i="7"/>
  <c r="AK73" i="7"/>
  <c r="AJ73" i="7"/>
  <c r="AL74" i="7"/>
  <c r="AK74" i="7"/>
  <c r="AJ74" i="7"/>
  <c r="AL71" i="7"/>
  <c r="AK71" i="7"/>
  <c r="AJ71" i="7"/>
  <c r="AL70" i="7"/>
  <c r="AK70" i="7"/>
  <c r="AJ70" i="7"/>
  <c r="AL69" i="7"/>
  <c r="AK69" i="7"/>
  <c r="AJ69" i="7"/>
  <c r="AL68" i="7"/>
  <c r="AK68" i="7"/>
  <c r="AJ68" i="7"/>
  <c r="Q151" i="7"/>
  <c r="Q153" i="7" s="1"/>
  <c r="Q140" i="7"/>
  <c r="AJ81" i="2" l="1"/>
  <c r="AK81" i="2"/>
  <c r="AL81" i="2"/>
  <c r="AM25" i="2"/>
  <c r="S27" i="2"/>
  <c r="AM27" i="2" s="1"/>
  <c r="AJ126" i="7"/>
  <c r="AK126" i="7"/>
  <c r="AL126" i="7"/>
  <c r="AJ83" i="7"/>
  <c r="AK83" i="7"/>
  <c r="AL83" i="7"/>
  <c r="Q155" i="7"/>
  <c r="AL13" i="1"/>
  <c r="AK13" i="1"/>
  <c r="AJ13" i="1"/>
  <c r="P48" i="7"/>
  <c r="P47" i="7" s="1"/>
  <c r="P32" i="7" s="1"/>
  <c r="AK27" i="7"/>
  <c r="AJ26" i="7"/>
  <c r="AK25" i="7"/>
  <c r="AJ24" i="7"/>
  <c r="AK23" i="7"/>
  <c r="AJ22" i="7"/>
  <c r="AK21" i="7"/>
  <c r="AJ20" i="7"/>
  <c r="AK17" i="7"/>
  <c r="AJ16" i="7"/>
  <c r="AJ15" i="7"/>
  <c r="AK14" i="7"/>
  <c r="AJ13" i="7"/>
  <c r="AK12" i="7"/>
  <c r="AJ11" i="7"/>
  <c r="AK10" i="7"/>
  <c r="AJ9" i="7"/>
  <c r="AK8" i="7"/>
  <c r="AJ25" i="2"/>
  <c r="P63" i="7" l="1"/>
  <c r="AL48" i="7"/>
  <c r="AL47" i="7" s="1"/>
  <c r="AL32" i="7" s="1"/>
  <c r="AL8" i="7"/>
  <c r="AL10" i="7"/>
  <c r="AL12" i="7"/>
  <c r="AL14" i="7"/>
  <c r="AL17" i="7"/>
  <c r="AL21" i="7"/>
  <c r="AL23" i="7"/>
  <c r="AL25" i="7"/>
  <c r="AL27" i="7"/>
  <c r="AK9" i="7"/>
  <c r="AK11" i="7"/>
  <c r="AK13" i="7"/>
  <c r="AK15" i="7"/>
  <c r="AK16" i="7"/>
  <c r="AK20" i="7"/>
  <c r="AK22" i="7"/>
  <c r="AK24" i="7"/>
  <c r="AK26" i="7"/>
  <c r="AJ31" i="7"/>
  <c r="AJ63" i="7" s="1"/>
  <c r="AL9" i="7"/>
  <c r="AL11" i="7"/>
  <c r="AL13" i="7"/>
  <c r="AL15" i="7"/>
  <c r="AL16" i="7"/>
  <c r="AL20" i="7"/>
  <c r="AL22" i="7"/>
  <c r="AL24" i="7"/>
  <c r="AL26" i="7"/>
  <c r="AK31" i="7"/>
  <c r="AK63" i="7" s="1"/>
  <c r="AL31" i="7"/>
  <c r="AJ8" i="7"/>
  <c r="AJ10" i="7"/>
  <c r="AJ12" i="7"/>
  <c r="AJ14" i="7"/>
  <c r="AJ17" i="7"/>
  <c r="AJ21" i="7"/>
  <c r="AJ23" i="7"/>
  <c r="AJ25" i="7"/>
  <c r="AJ27" i="7"/>
  <c r="AK10" i="2"/>
  <c r="AK12" i="2"/>
  <c r="AK15" i="2"/>
  <c r="AK19" i="2"/>
  <c r="AK21" i="2"/>
  <c r="AK23" i="2"/>
  <c r="AK25" i="2"/>
  <c r="AL10" i="2"/>
  <c r="AL12" i="2"/>
  <c r="AL15" i="2"/>
  <c r="AL19" i="2"/>
  <c r="AL21" i="2"/>
  <c r="AL23" i="2"/>
  <c r="AL25" i="2"/>
  <c r="AJ9" i="2"/>
  <c r="AJ11" i="2"/>
  <c r="AJ13" i="2"/>
  <c r="AJ14" i="2"/>
  <c r="AJ18" i="2"/>
  <c r="AJ20" i="2"/>
  <c r="AJ22" i="2"/>
  <c r="AJ24" i="2"/>
  <c r="AJ62" i="2"/>
  <c r="AJ8" i="2"/>
  <c r="AK9" i="2"/>
  <c r="AK11" i="2"/>
  <c r="AK13" i="2"/>
  <c r="AK14" i="2"/>
  <c r="AK18" i="2"/>
  <c r="AK20" i="2"/>
  <c r="AK22" i="2"/>
  <c r="AK24" i="2"/>
  <c r="AK29" i="2"/>
  <c r="AK62" i="2" s="1"/>
  <c r="AK8" i="2"/>
  <c r="AL9" i="2"/>
  <c r="AL11" i="2"/>
  <c r="AL13" i="2"/>
  <c r="AL14" i="2"/>
  <c r="AL18" i="2"/>
  <c r="AL20" i="2"/>
  <c r="AL22" i="2"/>
  <c r="AL24" i="2"/>
  <c r="AL29" i="2"/>
  <c r="AL62" i="2" s="1"/>
  <c r="AL8" i="2"/>
  <c r="AJ10" i="2"/>
  <c r="AJ12" i="2"/>
  <c r="AJ15" i="2"/>
  <c r="AJ19" i="2"/>
  <c r="AJ21" i="2"/>
  <c r="AJ23" i="2"/>
  <c r="R5" i="1"/>
  <c r="Q5" i="1"/>
  <c r="AP22" i="1" s="1"/>
  <c r="AP7" i="1" l="1"/>
  <c r="AP24" i="1"/>
  <c r="AP23" i="1"/>
  <c r="AP19" i="1"/>
  <c r="AL63" i="7"/>
  <c r="AO7" i="1"/>
  <c r="AN7" i="1"/>
  <c r="AM7" i="1"/>
  <c r="AL7" i="1"/>
  <c r="AK7" i="1"/>
  <c r="AJ7" i="1"/>
  <c r="AO24" i="1"/>
  <c r="AO23" i="1"/>
  <c r="AO22" i="1"/>
  <c r="AO19" i="1"/>
  <c r="AJ17" i="1"/>
  <c r="AL18" i="1"/>
  <c r="AN19" i="1"/>
  <c r="AK18" i="1"/>
  <c r="AM19" i="1"/>
  <c r="AJ18" i="1"/>
  <c r="AL17" i="1"/>
  <c r="AL19" i="1"/>
  <c r="AJ19" i="1"/>
  <c r="AK17" i="1"/>
  <c r="AK19" i="1"/>
  <c r="AN24" i="1"/>
  <c r="AN23" i="1"/>
  <c r="AN22" i="1"/>
  <c r="AM24" i="1"/>
  <c r="AM23" i="1"/>
  <c r="AM22" i="1"/>
  <c r="AL24" i="1"/>
  <c r="AL22" i="1"/>
  <c r="AJ22" i="1"/>
  <c r="AK22" i="1"/>
  <c r="AK24" i="1"/>
  <c r="AJ23" i="1"/>
  <c r="AK23" i="1"/>
  <c r="AL23" i="1"/>
  <c r="AJ24" i="1"/>
  <c r="S93" i="2" l="1"/>
  <c r="S125" i="2" l="1"/>
  <c r="S99" i="2"/>
  <c r="S139" i="2"/>
  <c r="S101" i="2" l="1"/>
  <c r="S245" i="2" l="1"/>
  <c r="AM256" i="7"/>
  <c r="S140" i="7"/>
  <c r="AM140" i="7" s="1"/>
  <c r="S103" i="7" l="1"/>
  <c r="AM103" i="7" s="1"/>
  <c r="S241" i="7" l="1"/>
  <c r="AM241" i="7" s="1"/>
  <c r="S150" i="2" l="1"/>
  <c r="S151" i="7"/>
  <c r="AM151" i="7" s="1"/>
  <c r="S153" i="7" l="1"/>
  <c r="AM153" i="7" s="1"/>
  <c r="S215" i="2"/>
  <c r="S152" i="2"/>
  <c r="S154" i="2" l="1"/>
  <c r="S264" i="2"/>
  <c r="S155" i="7"/>
  <c r="AM155" i="7" s="1"/>
  <c r="S215" i="7" l="1"/>
  <c r="AM215" i="7" s="1"/>
  <c r="S268" i="2"/>
  <c r="S269" i="2" s="1"/>
  <c r="S260" i="7" l="1"/>
  <c r="AM260" i="7" s="1"/>
  <c r="S264" i="7" l="1"/>
  <c r="AM264" i="7" l="1"/>
  <c r="S265" i="7"/>
  <c r="AM265" i="7"/>
  <c r="S9" i="7"/>
  <c r="S21" i="7" s="1"/>
  <c r="T9" i="7"/>
  <c r="T21" i="7" s="1"/>
  <c r="T23" i="7" s="1"/>
  <c r="AM9" i="7" l="1"/>
  <c r="T25" i="7"/>
  <c r="T27" i="7" s="1"/>
  <c r="T31" i="7"/>
  <c r="T63" i="7" s="1"/>
  <c r="S23" i="7"/>
  <c r="AM23" i="7" s="1"/>
  <c r="AM21" i="7"/>
  <c r="T29" i="7" l="1"/>
  <c r="S31" i="7"/>
  <c r="S63" i="7" s="1"/>
  <c r="S25" i="7"/>
  <c r="S27" i="7" s="1"/>
  <c r="AM27" i="7" l="1"/>
  <c r="S29" i="7"/>
  <c r="AM29" i="7" s="1"/>
  <c r="AM31" i="7"/>
  <c r="AM63" i="7" s="1"/>
  <c r="AM25" i="7"/>
</calcChain>
</file>

<file path=xl/sharedStrings.xml><?xml version="1.0" encoding="utf-8"?>
<sst xmlns="http://schemas.openxmlformats.org/spreadsheetml/2006/main" count="1268" uniqueCount="598">
  <si>
    <t>Dados Operacionais</t>
  </si>
  <si>
    <t>Shopping</t>
  </si>
  <si>
    <t>Serviços Financeiros</t>
  </si>
  <si>
    <t>TPV (R$ mil)</t>
  </si>
  <si>
    <t>Receita líquida</t>
  </si>
  <si>
    <t>Despesas operacionais</t>
  </si>
  <si>
    <t xml:space="preserve">     Shopping</t>
  </si>
  <si>
    <t xml:space="preserve">     Outros</t>
  </si>
  <si>
    <t>Despesas comerciais e de marketing</t>
  </si>
  <si>
    <t>Despesas gerais e administrativas</t>
  </si>
  <si>
    <t>Serviços de terceiros</t>
  </si>
  <si>
    <t>Depreciação e amortização</t>
  </si>
  <si>
    <t>Outros</t>
  </si>
  <si>
    <t>Resultado bruto</t>
  </si>
  <si>
    <t>Resultado de equivalencia patrimonial</t>
  </si>
  <si>
    <t>Resultado antes do resultado financeiro e impostos</t>
  </si>
  <si>
    <t>Resultado financeiro</t>
  </si>
  <si>
    <t>Resultado antes dos tributos sobre o lucro</t>
  </si>
  <si>
    <t>Imposto de renda e contribuição social correntes e diferidos</t>
  </si>
  <si>
    <t>Lucro (prejuízo) líquido do exercício</t>
  </si>
  <si>
    <t>EBITDA</t>
  </si>
  <si>
    <t>(-) Gastos com M&amp;A</t>
  </si>
  <si>
    <t>EBITDA Ajustado</t>
  </si>
  <si>
    <t>Take rate Méliuz (%)</t>
  </si>
  <si>
    <t>Net take rate Méliuz (%)</t>
  </si>
  <si>
    <t>DRE (R$ mil)</t>
  </si>
  <si>
    <t>1T19 | 1Q19</t>
  </si>
  <si>
    <t>2T19 | 1Q19</t>
  </si>
  <si>
    <t>3T19 | 3Q19</t>
  </si>
  <si>
    <t>4T19 | 4Q19</t>
  </si>
  <si>
    <t>1T20 | 1Q12</t>
  </si>
  <si>
    <t>2T20 | 2Q20</t>
  </si>
  <si>
    <t>3T20 | 3Q20</t>
  </si>
  <si>
    <t>4T20 | 4Q20</t>
  </si>
  <si>
    <t>1T21 | 1Q21</t>
  </si>
  <si>
    <t>2T21 | 2Q21</t>
  </si>
  <si>
    <t>3T21 | 3Q21</t>
  </si>
  <si>
    <t>4T21 | 4Q21</t>
  </si>
  <si>
    <t>1T22 | 1Q22</t>
  </si>
  <si>
    <t>2T22 | 2Q22</t>
  </si>
  <si>
    <t>Operational Data</t>
  </si>
  <si>
    <t>Financial Services</t>
  </si>
  <si>
    <t>Méliuz card</t>
  </si>
  <si>
    <t>Co-branded card</t>
  </si>
  <si>
    <t>-</t>
  </si>
  <si>
    <t>Net revenues</t>
  </si>
  <si>
    <t>Operating expenses</t>
  </si>
  <si>
    <t>Software</t>
  </si>
  <si>
    <t>Others</t>
  </si>
  <si>
    <t>Personnel expenses</t>
  </si>
  <si>
    <t>Commercial and marketing expenses</t>
  </si>
  <si>
    <t>General and administratives expenses</t>
  </si>
  <si>
    <t>Third-party expenses</t>
  </si>
  <si>
    <t>Depreciation and amortization</t>
  </si>
  <si>
    <t>Gross profit</t>
  </si>
  <si>
    <t>Equity participation results</t>
  </si>
  <si>
    <t>Income before taxes</t>
  </si>
  <si>
    <t>Income before financial result and taxes</t>
  </si>
  <si>
    <t>Financial result</t>
  </si>
  <si>
    <t>Current and deferred income tax and social contribution</t>
  </si>
  <si>
    <t>Net income (loss) for the period</t>
  </si>
  <si>
    <t>Glossário</t>
  </si>
  <si>
    <t>EBITDA (Earnings Before Interest, Taxes, Depreciation and Amortization)</t>
  </si>
  <si>
    <t xml:space="preserve">Lucros antes de Juros, Impostos, Depreciação e Amortização; </t>
  </si>
  <si>
    <t xml:space="preserve">Earnings Before Interest, Taxes, Depreciation and Amortization; </t>
  </si>
  <si>
    <t>Considera por meio do EBITDA receitas ou despesas que a Companhia identifica como itens extraordinários ou não recorrentes, tais como os gastos com aquisições de empresas;</t>
  </si>
  <si>
    <t xml:space="preserve">Considers, through EBITDA, revenues or expenses that the Company identifies as extraordinary or non-recurring items, such as expenses with acquisitions of companies; </t>
  </si>
  <si>
    <t>Adjusted EBITDA</t>
  </si>
  <si>
    <t>GMV (Gross Merchandise Value)</t>
  </si>
  <si>
    <t>Valor Bruto de Mercadorias, na tradução para português. Indica o valor total das vendas originadas para nossos parceiros do e-commerce na data em que os usuários realizaram as compras, ou seja, trata-se do GMV originado no ato da compra;</t>
  </si>
  <si>
    <t>It indicates the total volume of sales originated for our e-commerce partners on the date users made purchases, that means the GMV originated at the time of purchase;</t>
  </si>
  <si>
    <t>Net Take Rate</t>
  </si>
  <si>
    <t>Comissionamento recebido dos parceiros menos o que é repassado em forma de cashback aos nossos usuários;</t>
  </si>
  <si>
    <t>Commissioning received from partners minus what is passed on in form of cashback to our users;</t>
  </si>
  <si>
    <t>Take Rate</t>
  </si>
  <si>
    <t>Corresponde ao percentual de comissão da empresa em cada transação originada para os parceiros no shopping. Cálculo gerencial Méliuz: divisão da comissão acordada com cada parceiro pelo GMV originado;</t>
  </si>
  <si>
    <t>Percentage of the company's commission on each transaction originated by shopping partners. Méliuz managerial calculation: division of the commission agreed with each partner by the originated GMV;</t>
  </si>
  <si>
    <t>TPV (Total Payment Volume)</t>
  </si>
  <si>
    <t>It considers the total value transacted by our users or clients, when expressed in the Bankly chapter</t>
  </si>
  <si>
    <t>ou Volume Total de Pagamentos, na tradução para português. Considera o valor total transacionado pelos nossos usuários ou clientes, no caso de quando expressado no capítulo de Bankly;</t>
  </si>
  <si>
    <t>(-) Compra de parte dos minoritários da Alter</t>
  </si>
  <si>
    <t>Balanço Patrimonial (R$ mil)</t>
  </si>
  <si>
    <t>Income Statements (R$ thousand)</t>
  </si>
  <si>
    <t>Caixa e equivalentes de caixa</t>
  </si>
  <si>
    <t>Títulos e valores mobiliários</t>
  </si>
  <si>
    <t>Tributos a recuperar</t>
  </si>
  <si>
    <t>Empréstimos e contratos a receber</t>
  </si>
  <si>
    <t>Carteira de criptoativos</t>
  </si>
  <si>
    <t>Valores a receber de partes relacionadas</t>
  </si>
  <si>
    <t>Outros valores a receber</t>
  </si>
  <si>
    <t>Outros ativos</t>
  </si>
  <si>
    <t>Total do ativo circulante</t>
  </si>
  <si>
    <t>Realizável a longo prazo</t>
  </si>
  <si>
    <t>Tributos diferidos</t>
  </si>
  <si>
    <t>Adiantamentos</t>
  </si>
  <si>
    <t>Antecipação earn-out</t>
  </si>
  <si>
    <t>Outras ativos</t>
  </si>
  <si>
    <t>Total do ativo realizável a longo prazo</t>
  </si>
  <si>
    <t>Investimento</t>
  </si>
  <si>
    <t>Imobilizado</t>
  </si>
  <si>
    <t>Arrendamento mercantil - Direito de uso</t>
  </si>
  <si>
    <t>Intangível</t>
  </si>
  <si>
    <t>Total do ativo não circulante</t>
  </si>
  <si>
    <t>Total do ativo</t>
  </si>
  <si>
    <t>Fornecedores</t>
  </si>
  <si>
    <t>Empréstimos e financiamentos</t>
  </si>
  <si>
    <t>Imposto de renda e contribuição social a recolher</t>
  </si>
  <si>
    <t>Cashback</t>
  </si>
  <si>
    <t>Arrendamento mercantil a pagar</t>
  </si>
  <si>
    <t>Créditos em circulação e estabelecimentos a pagar</t>
  </si>
  <si>
    <t>Dividendos mínimos a pagar</t>
  </si>
  <si>
    <t>Receita diferida</t>
  </si>
  <si>
    <t>Earn-out a pagar</t>
  </si>
  <si>
    <t>Outros passivos</t>
  </si>
  <si>
    <t>Total do passivo circulante</t>
  </si>
  <si>
    <t>Tributos Diferidos</t>
  </si>
  <si>
    <t>Total do passivo não circulante</t>
  </si>
  <si>
    <t>Patrimônio líquido</t>
  </si>
  <si>
    <t>Capital social</t>
  </si>
  <si>
    <t>Reserva de capital</t>
  </si>
  <si>
    <t>Reserva legal</t>
  </si>
  <si>
    <t>Reserva de lucros</t>
  </si>
  <si>
    <t>Ações em tesouraria</t>
  </si>
  <si>
    <t>Outros resultados abrangentes</t>
  </si>
  <si>
    <t>Patrimônio líquido atribuído a controladores</t>
  </si>
  <si>
    <t>Patrimônio líquido atribuído a não controladores</t>
  </si>
  <si>
    <t>Total do patrimônio líquido</t>
  </si>
  <si>
    <t>Total do passivo e patrimônio líquido</t>
  </si>
  <si>
    <t>Passivo circulante</t>
  </si>
  <si>
    <t>Passivo não circulante</t>
  </si>
  <si>
    <t>Ativo circulante</t>
  </si>
  <si>
    <t>Ativo não circulante</t>
  </si>
  <si>
    <t>Opção de compra</t>
  </si>
  <si>
    <t>Fundos vinculados</t>
  </si>
  <si>
    <t>Outros contas a receber</t>
  </si>
  <si>
    <t>(-) M&amp;A expenses</t>
  </si>
  <si>
    <t>(-) Purchase of part of Alter's minority shareholders</t>
  </si>
  <si>
    <t>(-) Employee stock option costs</t>
  </si>
  <si>
    <t>Current Assets</t>
  </si>
  <si>
    <t>Cash and cash equivalents</t>
  </si>
  <si>
    <t>Receivables from related parties</t>
  </si>
  <si>
    <t>Other receivables</t>
  </si>
  <si>
    <t>Other assets</t>
  </si>
  <si>
    <t>Non-current assets</t>
  </si>
  <si>
    <t>Long-term receivables</t>
  </si>
  <si>
    <t>Deferred taxes</t>
  </si>
  <si>
    <t>Advances</t>
  </si>
  <si>
    <t xml:space="preserve">Others accounts receivable </t>
  </si>
  <si>
    <t>Recoverable taxes</t>
  </si>
  <si>
    <t>Loans and contracts receivable</t>
  </si>
  <si>
    <t>Total current assets</t>
  </si>
  <si>
    <t>Investments</t>
  </si>
  <si>
    <t>Intangible assets</t>
  </si>
  <si>
    <t>Total non-current assets</t>
  </si>
  <si>
    <t>Total assets</t>
  </si>
  <si>
    <t>Current liabilities</t>
  </si>
  <si>
    <t>Suppliers</t>
  </si>
  <si>
    <t>Income tax and social contribution payable</t>
  </si>
  <si>
    <t>Lease payable</t>
  </si>
  <si>
    <t>Deferred income</t>
  </si>
  <si>
    <t>Earn-out payable</t>
  </si>
  <si>
    <t>Other liabilities</t>
  </si>
  <si>
    <t>Total current liabilities</t>
  </si>
  <si>
    <t>Non-current liabilities</t>
  </si>
  <si>
    <t>Call option</t>
  </si>
  <si>
    <t>Total non-current liabilities</t>
  </si>
  <si>
    <t>Other comprehensive income</t>
  </si>
  <si>
    <t>Accumulated losses</t>
  </si>
  <si>
    <t>Legal reserve</t>
  </si>
  <si>
    <t>Capital reserve</t>
  </si>
  <si>
    <t>Profit reserve</t>
  </si>
  <si>
    <t>Glossary</t>
  </si>
  <si>
    <t>Resultado do Período</t>
  </si>
  <si>
    <t>Fluxo de Caixa (R$ mil)</t>
  </si>
  <si>
    <t>Atividades Operacionais</t>
  </si>
  <si>
    <t>Resultado do período antes dos tributos sobre o lucro</t>
  </si>
  <si>
    <t>Ajustes por:</t>
  </si>
  <si>
    <t>Equivalência patrimonial</t>
  </si>
  <si>
    <t>Rendimento e juros líquidos</t>
  </si>
  <si>
    <t>Benefícios a empregados com opções de ações</t>
  </si>
  <si>
    <t>Apropriação de receita diferida</t>
  </si>
  <si>
    <t>Pagamento baseado em ação</t>
  </si>
  <si>
    <t>Resultado ajustado</t>
  </si>
  <si>
    <t>Variações nos ativos e passivos:</t>
  </si>
  <si>
    <t>Contas a receber de clientes</t>
  </si>
  <si>
    <t>Pagamento de juros sobre arrendamentos</t>
  </si>
  <si>
    <t>Caixa líquido gerado nas atividades operacionais</t>
  </si>
  <si>
    <t>Atividades de investimento</t>
  </si>
  <si>
    <t>Recebimento pela venda de imobilizado</t>
  </si>
  <si>
    <t>Aquisição de instrumentos patrimoniais</t>
  </si>
  <si>
    <t>Aumento de capital em controlada</t>
  </si>
  <si>
    <t xml:space="preserve">Adições ao intangível </t>
  </si>
  <si>
    <t>Antecipação de Earn out</t>
  </si>
  <si>
    <t>Caixa oriundo de combinação de negócios</t>
  </si>
  <si>
    <t>Atividades de financiamento</t>
  </si>
  <si>
    <t>Pagamentos de empréstimos e arrendamentos</t>
  </si>
  <si>
    <t>Valores a receber de parte relacionada</t>
  </si>
  <si>
    <t>Adiantamento para futuro aumento de capital</t>
  </si>
  <si>
    <t>Efeito de variação de câmbio de ajuste de conversão</t>
  </si>
  <si>
    <t>Variação líquida de caixa e equivalentes de caixa</t>
  </si>
  <si>
    <t>No início do exercício</t>
  </si>
  <si>
    <t>No final do exercício</t>
  </si>
  <si>
    <t>Adiantamentos e outros passivos</t>
  </si>
  <si>
    <t>Adições ao imobilizado e arrendamento</t>
  </si>
  <si>
    <t>Aquisição de instrumentos financeiros</t>
  </si>
  <si>
    <t>Aquisição de criptomoedas</t>
  </si>
  <si>
    <t xml:space="preserve">Ganho de compra vantajosa </t>
  </si>
  <si>
    <t>Aquisição de negócios</t>
  </si>
  <si>
    <t>Integralização de capital</t>
  </si>
  <si>
    <t>Custo com captação de recursos próprios</t>
  </si>
  <si>
    <t>Adiantamento para aquisição de instrumentos patrimoniais</t>
  </si>
  <si>
    <t>Juros provisionados</t>
  </si>
  <si>
    <t>Investimentos temporários</t>
  </si>
  <si>
    <t>Captação de empréstimos e arrendamentos</t>
  </si>
  <si>
    <t>Parte relacionada</t>
  </si>
  <si>
    <t>Baixa de valor residual líquido de ativo imobilizado e intangível</t>
  </si>
  <si>
    <t>Despesas com juros</t>
  </si>
  <si>
    <t>Outras contas a pagar</t>
  </si>
  <si>
    <t>Mútuo com partes relacionadas</t>
  </si>
  <si>
    <t>Aplicações financeiras</t>
  </si>
  <si>
    <t>Adjustments:</t>
  </si>
  <si>
    <t>Advances and other liabilities</t>
  </si>
  <si>
    <t>Adjusted result</t>
  </si>
  <si>
    <t>Changes in assets and liabilities</t>
  </si>
  <si>
    <t>Others acccount payable</t>
  </si>
  <si>
    <t>Investing activities</t>
  </si>
  <si>
    <t>Acquisition of equity instruments</t>
  </si>
  <si>
    <t xml:space="preserve">Cash from business combination </t>
  </si>
  <si>
    <t>Acquisition of financial instruments</t>
  </si>
  <si>
    <t>Additions to intangible assets</t>
  </si>
  <si>
    <t>Capital increase in subsidiary</t>
  </si>
  <si>
    <t>Acquisition of cryptocurrencies</t>
  </si>
  <si>
    <t>Acquisition of business</t>
  </si>
  <si>
    <t>Trade accounts receivable</t>
  </si>
  <si>
    <t>Financing activities</t>
  </si>
  <si>
    <t>Net change in cash and cash equivalents</t>
  </si>
  <si>
    <t>At the beginning of the period</t>
  </si>
  <si>
    <t>At the end of the period</t>
  </si>
  <si>
    <t>Accrued interest</t>
  </si>
  <si>
    <t>Interest expenses</t>
  </si>
  <si>
    <t>Financial investments</t>
  </si>
  <si>
    <t>Advance for future capital increase</t>
  </si>
  <si>
    <t>Advance for acquisition of equity instruments</t>
  </si>
  <si>
    <t>Amounts receivable from related parties</t>
  </si>
  <si>
    <t>Cost of raising own funds</t>
  </si>
  <si>
    <t>Despesa com pessoal</t>
  </si>
  <si>
    <r>
      <t xml:space="preserve">Financial Statments
</t>
    </r>
    <r>
      <rPr>
        <b/>
        <sz val="9"/>
        <color theme="1"/>
        <rFont val="Mulish"/>
      </rPr>
      <t>Bankly¹</t>
    </r>
  </si>
  <si>
    <r>
      <t xml:space="preserve">Demonstrativos Financeiros
</t>
    </r>
    <r>
      <rPr>
        <b/>
        <sz val="8"/>
        <color theme="1"/>
        <rFont val="Mulish"/>
      </rPr>
      <t>Bankly¹</t>
    </r>
  </si>
  <si>
    <t>Notes:</t>
  </si>
  <si>
    <t>(-) Custos de stock options de funcionários¹</t>
  </si>
  <si>
    <t>¹ Pagamento via transferência de ações que estavam em tesouraria com efeito não-caixa resultado do valor de mercado das ações frente ao seu custo de aquisição.</t>
  </si>
  <si>
    <t>Notas:</t>
  </si>
  <si>
    <t>3T22 | 3Q22</t>
  </si>
  <si>
    <t xml:space="preserve">(-) Perda por impairment </t>
  </si>
  <si>
    <t>(-) Impairment loss</t>
  </si>
  <si>
    <t>(-) Write-off cost of fixed assets</t>
  </si>
  <si>
    <t>(-) Custo baixa de ativo imobilizado</t>
  </si>
  <si>
    <t>Impairment loss</t>
  </si>
  <si>
    <t>IRPJ e CSLL pagos/ a pagar</t>
  </si>
  <si>
    <t>Arrendamento mercantil</t>
  </si>
  <si>
    <t>Lease</t>
  </si>
  <si>
    <t>4T22 | 4Q22</t>
  </si>
  <si>
    <t>Ajuste a valor justo de earn-out a pagar e de opção de compra</t>
  </si>
  <si>
    <t>(+) Ganho (perda) operação de compra da iDinheiro (Gana)</t>
  </si>
  <si>
    <t>(+) Gain (loss) from the purchase operation of iDinheiro (Gana)</t>
  </si>
  <si>
    <t>(-) Provisão de perda da Americanas</t>
  </si>
  <si>
    <t>(-) Americanas' loss provision</t>
  </si>
  <si>
    <t>(-)  Atualização (reversão) do earn-out a pagar das empresas adquiridas em 2021 (Promobit, Melhor Plano e Alter) e atualização da opção de compra da Picodi</t>
  </si>
  <si>
    <t>(-) Update (reversal) of earn-out payable for companies acquired in 2021 (Promobit, Melhor Plano and Alter) and update of Picodi's purchase option</t>
  </si>
  <si>
    <t xml:space="preserve">Provisões para processos judiciais </t>
  </si>
  <si>
    <t>Provisions for legal processes</t>
  </si>
  <si>
    <t>Alienação de investimento</t>
  </si>
  <si>
    <t>Disposal of investment</t>
  </si>
  <si>
    <t>Perda por impairment</t>
  </si>
  <si>
    <t>Recebimento pela venda de participação acionária</t>
  </si>
  <si>
    <t>1T23 | 1Q23</t>
  </si>
  <si>
    <t>Earn-out</t>
  </si>
  <si>
    <t>Aquisição de criptomoeda</t>
  </si>
  <si>
    <t>Cryptocurrency acquisition</t>
  </si>
  <si>
    <t>(-) Expenses with layoffs</t>
  </si>
  <si>
    <t>(-) Time de desenvolvimento de novos produtos²</t>
  </si>
  <si>
    <t>(-) New products development team²</t>
  </si>
  <si>
    <t>(-) Gastos com rescisão contratual</t>
  </si>
  <si>
    <t>² A partir do 1T23 o número de Time de Desenvolvimento de Novos Produtos passou a ser apresentado dentro da linha de Despesas com Pessoal</t>
  </si>
  <si>
    <t>2T23 | 2Q23</t>
  </si>
  <si>
    <t>Operações descontinuadas</t>
  </si>
  <si>
    <t>Discontinued operations</t>
  </si>
  <si>
    <t>(Reapresentado)³</t>
  </si>
  <si>
    <t>(-) Serviços de terceiros</t>
  </si>
  <si>
    <t>Third-party services</t>
  </si>
  <si>
    <t>(-) Third-party services</t>
  </si>
  <si>
    <t>(+/-) Pessoal</t>
  </si>
  <si>
    <t>(+/-) Outros</t>
  </si>
  <si>
    <t>(+/-) Personnel</t>
  </si>
  <si>
    <t>(+/-) Others</t>
  </si>
  <si>
    <t>(+) Reversão de encargos referentes a stock options</t>
  </si>
  <si>
    <t>(+) Reversal of charges related to stock options</t>
  </si>
  <si>
    <t>(-) Despesas com assessoria jurídica e financeira para venda do Bankly</t>
  </si>
  <si>
    <t>(-) Legal and finance expenses for Bankly's sale</t>
  </si>
  <si>
    <t>(+) Estorno provisão de perda da Americanas</t>
  </si>
  <si>
    <t>(+) Other extraordinary</t>
  </si>
  <si>
    <t>(+) Outros extraordinários</t>
  </si>
  <si>
    <t>(+) Americanas' loss provision reversal</t>
  </si>
  <si>
    <t>Ativos mantidos para venda</t>
  </si>
  <si>
    <t>Assets held for sale</t>
  </si>
  <si>
    <t>Passivos mantidos para venda</t>
  </si>
  <si>
    <t>Liabilities held for sale</t>
  </si>
  <si>
    <t>Resultado do período antes dos tributos sobre o lucro das operações em continuidade</t>
  </si>
  <si>
    <t>Resultado do período antes dos tributos das operações descontinuadas</t>
  </si>
  <si>
    <t>Cashback provision</t>
  </si>
  <si>
    <t>Earn-out pagos</t>
  </si>
  <si>
    <t>Earn-out paid</t>
  </si>
  <si>
    <t>Liquidação das ações em tesouraria</t>
  </si>
  <si>
    <t>Settlement of treasury shares</t>
  </si>
  <si>
    <t xml:space="preserve">³  Em decorrência da venda de Bankly em 1º de junho de 2023, as informações trimestrais consolidadas do Méliuz S.A. findas em 30 de junho de 2022 - apresentadas para fins de comparação - foram ajustadas e o resultado de Bankly foi reapresentado na categoria Operações Descontinuadas, conforme exigido pela Norma Internacional de Relatórios Financeiros 5 (“IFRS 5”) – Non-Current Assets Held for Sale and Discontinued Operating Units. </t>
  </si>
  <si>
    <t>Perda com investimentos</t>
  </si>
  <si>
    <t>Loss on investments</t>
  </si>
  <si>
    <t>Cashback paid</t>
  </si>
  <si>
    <t xml:space="preserve">¹  Em decorrência da venda de Bankly em 1º de junho de 2023, as informações trimestrais consolidadas do Méliuz S.A. findas em 30 de junho de 2022 - apresentadas para fins de comparação - foram ajustadas e o resultado de Bankly foi reapresentado na categoria Operações Descontinuadas, conforme exigido pela Norma Internacional de Relatórios Financeiros 5 (“IFRS 5”) – Non-Current Assets Held for Sale and Discontinued Operating Units. </t>
  </si>
  <si>
    <t>(Reapresentado)¹</t>
  </si>
  <si>
    <t>¹ Em 31 de março de 2022, o Banco Central do Brasil (BACEN) aprovou a transferência do controle do Bankly para Méliuz. Dois meses depois, em 30 de maio de 2022, realizamos a Assembleia Geral Extraordinária que aprovou a incorporação do Bankly na Méliuz. Desde então, assumimos o controle de 100% da operação da Bankly e consolidamos seus resultados dentro da Méliuz. Os resultados do 2T22 consideram apenas o mês de junho de 2022.
Com a venda de Bankly em 1º de junho de 2023, em termos contábeis, os resultados de Bankly são destacados nas demonstrações financeiras consolidados como Ativos Mantidos para Venda e/ou Operações Descontinuadas no final da DRE. Desta forma, não há abertura contábil do resultado de Bankly no segmento B2B das Demonstrações Financeiras, o seu resultado líquido está na linha de "Operações Descontinuadas" no final da DRE.</t>
  </si>
  <si>
    <t>¹ On March 31, 2022, we received teh approval from the Central Bank of Brazil (BACEN) to the transfer of Bankly's control to Méliuz. Two months later, on May 30, 2022, we held the Extraordinary General Meeting that approved the merger of Bankly into Méliuz. Since then, we have taken control of 100% of Bankly's operation and consolidated its results inside Méliuz. The 2Q22 results consider only the  month of June, 2022.
With the sale of Bankly on June 1, 2023, in accounting terms, Bankly's results are highlighted in the consolidated financial statements as Assets Held for Sale and/or Discontinued Operations at the end of the Income Statement. Thus, there is no accounting opening of Bankly's result in the B2B segment of the Financial Statements, its net result is in the "Discontinued Operations" line at the end of the Income Statement.</t>
  </si>
  <si>
    <t>3T23 | 3Q23</t>
  </si>
  <si>
    <t>Operação Parceria Banco BV</t>
  </si>
  <si>
    <t>Operação legado</t>
  </si>
  <si>
    <t xml:space="preserve">   Cartão de crédito Méliuz</t>
  </si>
  <si>
    <t xml:space="preserve">   Cartão de crédito co-branded</t>
  </si>
  <si>
    <t>Cartão de crédito emitidos - acumulado (#)</t>
  </si>
  <si>
    <t>(-) Provisão de perda da 123 milhas</t>
  </si>
  <si>
    <t>Provisão para cashback</t>
  </si>
  <si>
    <t>(-) 123 Milhas' loss provision</t>
  </si>
  <si>
    <t>Banco BV Partnership Operation</t>
  </si>
  <si>
    <t>Credit cards issued - accumulated (#)</t>
  </si>
  <si>
    <t>TPV (R$ thousand)</t>
  </si>
  <si>
    <t>4T23 | 4Q23</t>
  </si>
  <si>
    <t>Digital accounts opened - accumulated (#)</t>
  </si>
  <si>
    <t>Contas digitais abertas - acumulado (#)</t>
  </si>
  <si>
    <t>(-) Contingências processuais Bankly</t>
  </si>
  <si>
    <t>Provisão de cashback</t>
  </si>
  <si>
    <t>(-) Bankly procedural contingencies</t>
  </si>
  <si>
    <t>1T24 | 1Q24</t>
  </si>
  <si>
    <t>Aumento em títulos e valores mobiliários</t>
  </si>
  <si>
    <t>Redução em títulos e valores mobiliários</t>
  </si>
  <si>
    <t>IRPJ e CSLL pagos</t>
  </si>
  <si>
    <t>Contas totais Méliuz (# mil)</t>
  </si>
  <si>
    <t>Total accounts Méliuz (# thousand)</t>
  </si>
  <si>
    <t>2T24 | 2Q24</t>
  </si>
  <si>
    <t>Redução ao valor recuperável de ativos</t>
  </si>
  <si>
    <t>(-) Impairment</t>
  </si>
  <si>
    <t>(-) Redução ao valor recuperável de ativos</t>
  </si>
  <si>
    <t>Provisão para riscos tributários, cíveis e trabalhistas, líquida</t>
  </si>
  <si>
    <t>Provision for tax, civil and labor risks, net</t>
  </si>
  <si>
    <t>GMV Shopping Brasil¹ (R$ mil)</t>
  </si>
  <si>
    <t>Período acumulado</t>
  </si>
  <si>
    <t>Recebimento distribuição de lucros</t>
  </si>
  <si>
    <t>3T24 | 3Q24</t>
  </si>
  <si>
    <t xml:space="preserve">(+) Provisionamento atingimento de metas </t>
  </si>
  <si>
    <t xml:space="preserve">(+) Provisioning for achievement of targets </t>
  </si>
  <si>
    <t>Redução (aumento) em títulos e valores mobiliários</t>
  </si>
  <si>
    <t>Adição de minoritário em função de combinação de negócios</t>
  </si>
  <si>
    <t>Divendendos pagos</t>
  </si>
  <si>
    <t>Dividends paid</t>
  </si>
  <si>
    <t>Divendendos  pagos</t>
  </si>
  <si>
    <t>Itens Extraordinários</t>
  </si>
  <si>
    <t>Itens extraordinários</t>
  </si>
  <si>
    <t>Extraordinary items</t>
  </si>
  <si>
    <t>4T24 | 4Q24</t>
  </si>
  <si>
    <t>(-) Ajuste a valor justo de earn-out a pagar</t>
  </si>
  <si>
    <t>Provisões para riscos tributários, cíveis e trabalhistas</t>
  </si>
  <si>
    <t>Provisions for tax, civil and labor risks</t>
  </si>
  <si>
    <t>(-) Fair value adjustment of earn-out payable</t>
  </si>
  <si>
    <t>1T25 | 1Q25</t>
  </si>
  <si>
    <t>¹ O GMV do Promobit passou a ser incluído a partir do 2T21. Já o GMV de giftcard e recarga foi incorporado ao GMV do Méliuz a partir do 3T21.</t>
  </si>
  <si>
    <t>¹ Promobit’s GMV started to be included as of 2Q21. Gift card and top-up GMV were incorporated into Méliuz’s GMV as of 3Q21.</t>
  </si>
  <si>
    <t>(-) Impacto Bitcoin</t>
  </si>
  <si>
    <t>(-) Bitcoin impact</t>
  </si>
  <si>
    <t>Custódia de Bitcoin</t>
  </si>
  <si>
    <t>Contas a pagar por aquisições de empresas</t>
  </si>
  <si>
    <t>Provisão para perda esperada de crédito</t>
  </si>
  <si>
    <t>Provision for expected credit losses</t>
  </si>
  <si>
    <t>Resultados de participações societárias</t>
  </si>
  <si>
    <t>Cashback provision, net</t>
  </si>
  <si>
    <t>Publicidade e propaganda²</t>
  </si>
  <si>
    <t>Others³</t>
  </si>
  <si>
    <t>Outros³</t>
  </si>
  <si>
    <t>Dados Bitcoin em tesouraria</t>
  </si>
  <si>
    <t>Bitcoin data in treasury</t>
  </si>
  <si>
    <t>Bitcoin Gain (#)</t>
  </si>
  <si>
    <t>Bitcoin Gain (US$ milhões)</t>
  </si>
  <si>
    <t>Bitcoin Gain (# ou US$ milhões)</t>
  </si>
  <si>
    <t>Bitcoin Gain (# or US$ million)</t>
  </si>
  <si>
    <t>BSE Return (%)</t>
  </si>
  <si>
    <t>Retorno percentual do preço das ações do Méliuz (CASH3) desde 14 de abril  de 2025, data da convocação da assembleia que definiria o início da era do Padrão Bitcoin na Companhia;</t>
  </si>
  <si>
    <t>Bitcoin Yield (%)</t>
  </si>
  <si>
    <t xml:space="preserve">  Total shares outstanding </t>
  </si>
  <si>
    <t>Bitcoin por mil ação (#)</t>
  </si>
  <si>
    <t>Bitcoin per thousand share (#)</t>
  </si>
  <si>
    <t>Percentage return on the price of Méliuz shares (CASH3) since April 14, 2025, the date of the meeting that would define the beginning of the Bitcoin Standard era in the Company;</t>
  </si>
  <si>
    <t>2T25 | 2Q25</t>
  </si>
  <si>
    <t>(-) Software</t>
  </si>
  <si>
    <t>(-) Pagamento retroativo para parceiro comercial</t>
  </si>
  <si>
    <t>(-) Retroactive payment to business partner</t>
  </si>
  <si>
    <t>Tributos sobre o lucro - Antecipação</t>
  </si>
  <si>
    <t>Arrendamento a pagar</t>
  </si>
  <si>
    <t>Obrigações sociais e trabalhistas</t>
  </si>
  <si>
    <t>Obrigações tributárias</t>
  </si>
  <si>
    <t>Ajuste de variação cambial e outros</t>
  </si>
  <si>
    <t>Integralização de capital líquida dos custos de emissão</t>
  </si>
  <si>
    <t xml:space="preserve">Redução de capital </t>
  </si>
  <si>
    <t xml:space="preserve">Adição de participação de minoritário </t>
  </si>
  <si>
    <t xml:space="preserve">Obrigações sociais e trabalhistas </t>
  </si>
  <si>
    <t>(-) Ajuste one-off referente a resultado de 2024 de Picodi</t>
  </si>
  <si>
    <t>(-) One-off adjustment relating to Picodi's 2024 results</t>
  </si>
  <si>
    <t>Sats por ação (#)</t>
  </si>
  <si>
    <t>Sats per share (#)</t>
  </si>
  <si>
    <t>Posição Bitcoin acumulado</t>
  </si>
  <si>
    <t>Total de Bitcoin em custódia da Companhia multiplicado por mil e dividido pelo número total de ações da Companhia;</t>
  </si>
  <si>
    <t>Total amount of Bitcoin held in custody by the Company;</t>
  </si>
  <si>
    <t>Accumulated Bitcoin Position</t>
  </si>
  <si>
    <t>Bitcoin Gain (R$ milhões)</t>
  </si>
  <si>
    <t>Bitcoin Gain (R$ million)</t>
  </si>
  <si>
    <t>Posição de Bitcoin acumulado(#)</t>
  </si>
  <si>
    <t>Preço médio de compra acumulado (US$ mil)</t>
  </si>
  <si>
    <t>Preço médio de compra acumulado</t>
  </si>
  <si>
    <t>Valor médio em dólar (US$) pago pelos Bitcoin adquiridos pela Companhia;</t>
  </si>
  <si>
    <t>Accumulated Average Purchase Price</t>
  </si>
  <si>
    <t>Average amount in USD (US$) paid for the Bitcoins acquired by the Company;</t>
  </si>
  <si>
    <t>Sats por ação</t>
  </si>
  <si>
    <t>Sats per share</t>
  </si>
  <si>
    <t>Total de Bitcoin em custódia da Companhia multiplicado por 100 milhões (satoshis por Bitcoin) e dividido pelo número total de ações da Companhia;</t>
  </si>
  <si>
    <t>Total Bitcoin held in custody by the Company multiplied by 100 million (satoshis per Bitcoin), divided by the Company’s total number of shares;</t>
  </si>
  <si>
    <t>Bitcoin per Thousand Shares</t>
  </si>
  <si>
    <t>Total Bitcoin held in custody by the Company multiplied by one thousand, divided by the Company’s total number of shares;</t>
  </si>
  <si>
    <t>Bitcoin por mil ações</t>
  </si>
  <si>
    <t>Quantidade (ou valor) de Bitcoin em posse da Companhia no inicio do período multiplicado pelo Bitcoin Yield do período;</t>
  </si>
  <si>
    <t>Quantity (or value) of Bitcoin held by the Company at the beginning of the period multiplied by the Bitcoin Yield for the period;</t>
  </si>
  <si>
    <t>Variação percentual entre o total de Bitcoin em posse da Companhia e a quantidade total de ações durante um determinado período;</t>
  </si>
  <si>
    <t>Percentage change between the total Bitcoin held by the Company and the total number of shares during a given period;</t>
  </si>
  <si>
    <t>3T25 | 3Q25</t>
  </si>
  <si>
    <t>7,2%</t>
  </si>
  <si>
    <t>2,1%</t>
  </si>
  <si>
    <t>(-) Parcela retida da aquisição da Alter</t>
  </si>
  <si>
    <t>(-) Retained portion of the acquisition of Alter</t>
  </si>
  <si>
    <t>Devolução de capital em controlada - FIDC</t>
  </si>
  <si>
    <t>4T25 | 4Q25</t>
  </si>
  <si>
    <t>Bitcoin Gain (US$ million)</t>
  </si>
  <si>
    <t>Instrumentos financeiros derivativos</t>
  </si>
  <si>
    <t>Derivative financial instruments</t>
  </si>
  <si>
    <t>Aumento de capital</t>
  </si>
  <si>
    <t>Capital increase</t>
  </si>
  <si>
    <t xml:space="preserve">  Recompra de ações</t>
  </si>
  <si>
    <t xml:space="preserve">  Share buyback</t>
  </si>
  <si>
    <t>Ações em circulação</t>
  </si>
  <si>
    <t>Quantidade de ações da companhia disponíveis para negociação no mercado, excluindo as ações recompradas.</t>
  </si>
  <si>
    <t>Number of shares of the company available for trading in the market, excluding repurchased shares.</t>
  </si>
  <si>
    <t>Shares outstanding</t>
  </si>
  <si>
    <t>1T26 | 1Q26</t>
  </si>
  <si>
    <t>Bitcoin Yield</t>
  </si>
  <si>
    <t>Resultado de participações societárias</t>
  </si>
  <si>
    <t>(-) Impairment Melhor Plano</t>
  </si>
  <si>
    <t>2T26 | 2Q26</t>
  </si>
  <si>
    <r>
      <t xml:space="preserve">Demonstrativos Financeiros
</t>
    </r>
    <r>
      <rPr>
        <b/>
        <sz val="8"/>
        <color theme="1"/>
        <rFont val="Montserrat"/>
      </rPr>
      <t>Consolidado</t>
    </r>
  </si>
  <si>
    <r>
      <t>Publicidade e propaganda</t>
    </r>
    <r>
      <rPr>
        <vertAlign val="superscript"/>
        <sz val="10"/>
        <color theme="1"/>
        <rFont val="Montserrat"/>
      </rPr>
      <t>4</t>
    </r>
  </si>
  <si>
    <r>
      <t>Outros</t>
    </r>
    <r>
      <rPr>
        <vertAlign val="superscript"/>
        <sz val="10"/>
        <color theme="1"/>
        <rFont val="Montserrat"/>
      </rPr>
      <t>5</t>
    </r>
  </si>
  <si>
    <r>
      <t>Others</t>
    </r>
    <r>
      <rPr>
        <vertAlign val="superscript"/>
        <sz val="10"/>
        <color theme="1"/>
        <rFont val="Montserrat"/>
      </rPr>
      <t>5</t>
    </r>
  </si>
  <si>
    <r>
      <t xml:space="preserve">Provisão para </t>
    </r>
    <r>
      <rPr>
        <i/>
        <sz val="10"/>
        <color theme="1"/>
        <rFont val="Montserrat"/>
      </rPr>
      <t>cashback</t>
    </r>
    <r>
      <rPr>
        <sz val="10"/>
        <color theme="1"/>
        <rFont val="Montserrat"/>
      </rPr>
      <t>, líquida</t>
    </r>
  </si>
  <si>
    <r>
      <t xml:space="preserve">Ajuste a valor justo de </t>
    </r>
    <r>
      <rPr>
        <i/>
        <sz val="10"/>
        <color theme="1"/>
        <rFont val="Montserrat"/>
      </rPr>
      <t xml:space="preserve">earn-out </t>
    </r>
    <r>
      <rPr>
        <sz val="10"/>
        <color theme="1"/>
        <rFont val="Montserrat"/>
      </rPr>
      <t>a pagar e de opção de compra</t>
    </r>
  </si>
  <si>
    <r>
      <t>Baixa antecipação de</t>
    </r>
    <r>
      <rPr>
        <i/>
        <sz val="10"/>
        <color theme="1"/>
        <rFont val="Montserrat"/>
      </rPr>
      <t xml:space="preserve"> earn-out</t>
    </r>
  </si>
  <si>
    <r>
      <rPr>
        <vertAlign val="superscript"/>
        <sz val="10"/>
        <color theme="1"/>
        <rFont val="Montserrat"/>
      </rPr>
      <t>5</t>
    </r>
    <r>
      <rPr>
        <sz val="10"/>
        <color theme="1"/>
        <rFont val="Montserrat"/>
      </rPr>
      <t xml:space="preserve"> A partir do 1T25, a linha "Outros" passou a incluir a antiga conta "Despesas Gerais e Administrativas".</t>
    </r>
  </si>
  <si>
    <r>
      <t xml:space="preserve">Demonstrativos Financeiros
</t>
    </r>
    <r>
      <rPr>
        <b/>
        <sz val="8"/>
        <color theme="1"/>
        <rFont val="Montserrat"/>
      </rPr>
      <t>Controladora</t>
    </r>
  </si>
  <si>
    <r>
      <rPr>
        <vertAlign val="superscript"/>
        <sz val="10"/>
        <color theme="1"/>
        <rFont val="Montserrat"/>
      </rPr>
      <t>³</t>
    </r>
    <r>
      <rPr>
        <sz val="10"/>
        <color theme="1"/>
        <rFont val="Montserrat"/>
      </rPr>
      <t xml:space="preserve"> A partir do 1T25, a linha "Outros" passou a incluir a antiga conta "Despesas Gerais e Administrativas".</t>
    </r>
  </si>
  <si>
    <t>Receita operacional líquida</t>
  </si>
  <si>
    <t>Custos e despesas operacionais</t>
  </si>
  <si>
    <t>Pessoal</t>
  </si>
  <si>
    <t>Lucro (prejuízo) antes do resultado financeiro e impostos</t>
  </si>
  <si>
    <t>Resultado financeiro, líquido</t>
  </si>
  <si>
    <t>Lucro (prejuízo) antes dos tributos sobre o lucro</t>
  </si>
  <si>
    <t>Imposto de renda e contribuição social corrente e diferido</t>
  </si>
  <si>
    <t>Investimentos</t>
  </si>
  <si>
    <t>Prejuízos acumulados</t>
  </si>
  <si>
    <r>
      <rPr>
        <i/>
        <sz val="10"/>
        <color theme="1"/>
        <rFont val="Montserrat"/>
      </rPr>
      <t>Cashback</t>
    </r>
    <r>
      <rPr>
        <sz val="10"/>
        <color theme="1"/>
        <rFont val="Montserrat"/>
      </rPr>
      <t xml:space="preserve"> pagos</t>
    </r>
  </si>
  <si>
    <t>Lucro líquido (prejuízo) do período</t>
  </si>
  <si>
    <r>
      <rPr>
        <i/>
        <sz val="10"/>
        <color theme="1"/>
        <rFont val="Montserrat"/>
      </rPr>
      <t>Earn-out</t>
    </r>
    <r>
      <rPr>
        <sz val="10"/>
        <color theme="1"/>
        <rFont val="Montserrat"/>
      </rPr>
      <t xml:space="preserve"> pagos</t>
    </r>
  </si>
  <si>
    <t>Dividendos mínimos obrigatórios</t>
  </si>
  <si>
    <t xml:space="preserve">Mandatory minimum dividends </t>
  </si>
  <si>
    <t>Payable for business acquisitions</t>
  </si>
  <si>
    <t>Capital stock</t>
  </si>
  <si>
    <t>Operating costs and expenses</t>
  </si>
  <si>
    <t xml:space="preserve">     Others</t>
  </si>
  <si>
    <t>Softwares</t>
  </si>
  <si>
    <t>Profit (loss) before financial result and taxes</t>
  </si>
  <si>
    <t>Financial result, net</t>
  </si>
  <si>
    <t>Profit (loss) before taxes on income</t>
  </si>
  <si>
    <t>Lucro líquido (prejuízo) do período de operações em continuidade</t>
  </si>
  <si>
    <t>Caixa líquido gerado pelas (utilizado nas) atividades de investimento</t>
  </si>
  <si>
    <t>Caixa líquido gerado pelas (utilizado nas) atividades de financiamento</t>
  </si>
  <si>
    <t>Net operating revenue</t>
  </si>
  <si>
    <t>Personnel</t>
  </si>
  <si>
    <t>Lucro líquido (prejuízo) do exercício</t>
  </si>
  <si>
    <t>Devolução de capital de investidas</t>
  </si>
  <si>
    <t>Ganho ou perda de imobilizado e intangível</t>
  </si>
  <si>
    <t>Contas a pagar por aquisições de empresas pagas</t>
  </si>
  <si>
    <t>Contas a pagar por aquisição de empresas pagas</t>
  </si>
  <si>
    <t xml:space="preserve">  Total de ações em circulação¹</t>
  </si>
  <si>
    <t>Cumulative Bitcoin position (#)</t>
  </si>
  <si>
    <t>Cumulative average purchase price (US$ thousand)</t>
  </si>
  <si>
    <r>
      <t>Advertising and publicity</t>
    </r>
    <r>
      <rPr>
        <vertAlign val="superscript"/>
        <sz val="10"/>
        <color theme="1"/>
        <rFont val="Montserrat"/>
      </rPr>
      <t>4</t>
    </r>
  </si>
  <si>
    <t>Equity in earnings of investees</t>
  </si>
  <si>
    <t>Advertising and publicity²</t>
  </si>
  <si>
    <t>Income Statement (R$ thousand)</t>
  </si>
  <si>
    <t>Impairment of assets</t>
  </si>
  <si>
    <t>Fair value adjustment of earn-out payable and call option</t>
  </si>
  <si>
    <t>Net income (loss) for the period from continuing operations</t>
  </si>
  <si>
    <t>(-) Impairment of assets</t>
  </si>
  <si>
    <t>Marketable securities</t>
  </si>
  <si>
    <t>Income taxes – Prepayments</t>
  </si>
  <si>
    <t>Bitcoin custody</t>
  </si>
  <si>
    <t>Crypto asset portfolio</t>
  </si>
  <si>
    <t>Restricted funds</t>
  </si>
  <si>
    <t>Earn-out prepayment</t>
  </si>
  <si>
    <t>Total long-term receivables</t>
  </si>
  <si>
    <t>Property and equipment</t>
  </si>
  <si>
    <t>Lease - Right of use</t>
  </si>
  <si>
    <t>Tax obligations</t>
  </si>
  <si>
    <t>Social and labor obligations</t>
  </si>
  <si>
    <t xml:space="preserve">Bitcoin custody </t>
  </si>
  <si>
    <t>Payables for business acquisitions</t>
  </si>
  <si>
    <t>Outstanding credits and payables to merchants</t>
  </si>
  <si>
    <t>Borrowings and financing</t>
  </si>
  <si>
    <t>Shareholders' equity</t>
  </si>
  <si>
    <t>Treasury shares</t>
  </si>
  <si>
    <t>Equity attributable to controlling interests</t>
  </si>
  <si>
    <t>Equity attributable to non-controlling interests</t>
  </si>
  <si>
    <t>Total shareholders' equity</t>
  </si>
  <si>
    <t>Total liabilities and shareholders' equity</t>
  </si>
  <si>
    <t>Cash Flow Statement (R$ thousand)</t>
  </si>
  <si>
    <t>Cumulative period</t>
  </si>
  <si>
    <t>Operating activities</t>
  </si>
  <si>
    <t>Result for the period before income taxes from continuing operations</t>
  </si>
  <si>
    <t>Result for the period before taxes from discontinued operations</t>
  </si>
  <si>
    <t>Result for the period before income taxes</t>
  </si>
  <si>
    <t>Gain or loss on property and equipment and intangible assets</t>
  </si>
  <si>
    <t>Net interest and investment income</t>
  </si>
  <si>
    <t>Employee benefits with stock options</t>
  </si>
  <si>
    <t>Recognition of deferred revenue</t>
  </si>
  <si>
    <t>Foreign exchange variation adjustment and other</t>
  </si>
  <si>
    <t>Equity method</t>
  </si>
  <si>
    <t>Bargain purchase gain</t>
  </si>
  <si>
    <t>Share-based payment</t>
  </si>
  <si>
    <t>Write-off of net residual value of property and equipment and intangible assets</t>
  </si>
  <si>
    <t>Write-off of earn-out prepayment</t>
  </si>
  <si>
    <t>Corporate income tax (IRPJ) and social contribution (CSLL) paid/payable</t>
  </si>
  <si>
    <t>Payment of interest on leases</t>
  </si>
  <si>
    <t>Payables for business acquisitions paid</t>
  </si>
  <si>
    <t>Additions to property and equipment and leases</t>
  </si>
  <si>
    <t>Proceeds from sale of property and equipment</t>
  </si>
  <si>
    <t>Proceeds from sale of equity interest</t>
  </si>
  <si>
    <t>Capital contribution</t>
  </si>
  <si>
    <t>Increase in marketable securities</t>
  </si>
  <si>
    <t>Decrease in marketable securities</t>
  </si>
  <si>
    <t>Decrease (increase) in marketable securities</t>
  </si>
  <si>
    <t>Net cash generated by (used in) investing activities</t>
  </si>
  <si>
    <t>Payments of borrowings and leases</t>
  </si>
  <si>
    <t>Capital reduction</t>
  </si>
  <si>
    <t>Proceeds from borrowings and leases</t>
  </si>
  <si>
    <t>Capital contribution net of issuance costs</t>
  </si>
  <si>
    <t>Related party</t>
  </si>
  <si>
    <t>Loans with related parties</t>
  </si>
  <si>
    <t>Addition of non-controlling interest</t>
  </si>
  <si>
    <t>Net cash generated by (used in) financing activities</t>
  </si>
  <si>
    <t>Effect of exchange rate changes on translation adjustment</t>
  </si>
  <si>
    <t>¹ Payment through the transfer of treasury shares, with a non-cash effect resulting from the market value of the shares versus their acquisition cost.</t>
  </si>
  <si>
    <t>² As of 1Q23, the New Product Development Team headcount began to be presented within the Personnel Expenses line.</t>
  </si>
  <si>
    <t>³ As a result of the sale of Bankly on June 1, 2023, the consolidated quarterly information of Méliuz S.A. for the period ended June 30, 2022 — presented for comparison purposes — was adjusted and Bankly's results were restated under the Discontinued Operations category, as required by International Financial Reporting Standard 5 ("IFRS 5") – Non-Current Assets Held for Sale and Discontinued Operations.</t>
  </si>
  <si>
    <r>
      <rPr>
        <vertAlign val="superscript"/>
        <sz val="10"/>
        <color theme="1"/>
        <rFont val="Montserrat"/>
      </rPr>
      <t>4</t>
    </r>
    <r>
      <rPr>
        <sz val="10"/>
        <color theme="1"/>
        <rFont val="Montserrat"/>
      </rPr>
      <t xml:space="preserve"> The "Advertising and publicity" line, presented in the Income Statement, corresponds to the former "Commercial and marketing expenses" line, reflecting only a change in nomenclature, with no impact on the nature or composition of the expenses.</t>
    </r>
  </si>
  <si>
    <r>
      <rPr>
        <vertAlign val="superscript"/>
        <sz val="10"/>
        <color theme="1"/>
        <rFont val="Montserrat"/>
      </rPr>
      <t>4</t>
    </r>
    <r>
      <rPr>
        <sz val="10"/>
        <color theme="1"/>
        <rFont val="Montserrat"/>
      </rPr>
      <t xml:space="preserve"> A linha "Publicidade e propaganda", apresentada na Demonstração do Resultado, corresponde à antiga linha "Despesas comerciais e de marketing", refletindo apenas alteração de nomenclatura, sem impacto na natureza ou composição das despesas.</t>
    </r>
  </si>
  <si>
    <r>
      <rPr>
        <vertAlign val="superscript"/>
        <sz val="10"/>
        <color theme="1"/>
        <rFont val="Montserrat"/>
      </rPr>
      <t>5</t>
    </r>
    <r>
      <rPr>
        <sz val="10"/>
        <color theme="1"/>
        <rFont val="Montserrat"/>
      </rPr>
      <t xml:space="preserve"> As of 1Q25, the "Others" line began to include the former "General and Administrative Expenses" account.</t>
    </r>
  </si>
  <si>
    <t>¹ As a result of the sale of Bankly on June 1, 2023, the consolidated quarterly information of Méliuz S.A. for the period ended June 30, 2022 — presented for comparison purposes — was adjusted and Bankly's results were restated under the Discontinued Operations category, as required by International Financial Reporting Standard 5 ("IFRS 5") – Non-Current Assets Held for Sale and Discontinued Operations.</t>
  </si>
  <si>
    <t>² The "Advertising and publicity" line, presented in the Income Statement, corresponds to the former "Commercial and marketing expenses" line, reflecting only a change in nomenclature, with no impact on the nature or composition of the expenses.</t>
  </si>
  <si>
    <t>³ As of 1Q25, the "Others" line began to include the former "General and Administrative Expenses" account.</t>
  </si>
  <si>
    <r>
      <rPr>
        <vertAlign val="superscript"/>
        <sz val="10"/>
        <color theme="1"/>
        <rFont val="Montserrat"/>
      </rPr>
      <t>²</t>
    </r>
    <r>
      <rPr>
        <sz val="10"/>
        <color theme="1"/>
        <rFont val="Montserrat"/>
      </rPr>
      <t xml:space="preserve"> A linha "Publicidade e propaganda", apresentada na Demonstração do Resultado, corresponde à antiga linha "Despesas comerciais e de marketing", refletindo apenas alteração de nomenclatura, sem impacto na natureza ou composição das despesas.</t>
    </r>
  </si>
  <si>
    <r>
      <t xml:space="preserve">Financial Statements
</t>
    </r>
    <r>
      <rPr>
        <b/>
        <sz val="8"/>
        <color theme="1"/>
        <rFont val="Montserrat"/>
      </rPr>
      <t>Consolidated</t>
    </r>
  </si>
  <si>
    <r>
      <t xml:space="preserve">Financial Statements
</t>
    </r>
    <r>
      <rPr>
        <b/>
        <sz val="8"/>
        <color theme="1"/>
        <rFont val="Montserrat"/>
      </rPr>
      <t>Parent Company</t>
    </r>
  </si>
  <si>
    <t>Balance Sheet (R$ thousand)</t>
  </si>
  <si>
    <t>Labor and tax obligations</t>
  </si>
  <si>
    <t>Result for the period</t>
  </si>
  <si>
    <t>Other acccount payable</t>
  </si>
  <si>
    <t>Leases</t>
  </si>
  <si>
    <t>Corporate income tax (IRPJ) and social contribution (CSLL) paid</t>
  </si>
  <si>
    <t>Net cash generated by operating activities</t>
  </si>
  <si>
    <t>Capital returned by subsidiary – FIDC</t>
  </si>
  <si>
    <t>Receipt of profit distributions</t>
  </si>
  <si>
    <t>Capital returned by investees</t>
  </si>
  <si>
    <t>Business acquisitions</t>
  </si>
  <si>
    <t>Temporary investments</t>
  </si>
  <si>
    <t>Amounts receivable from related party</t>
  </si>
  <si>
    <t>Receivables from related party</t>
  </si>
  <si>
    <t>Addition of non-controlling interest due to business combination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</si>
</sst>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R$&quot;* #,##0_);_(&quot;R$&quot;* \(#,##0\);_(&quot;R$&quot;* &quot;-&quot;_);_(@_)"/>
    <numFmt numFmtId="165" formatCode="_(* #,##0_);_(* \(#,##0\);_(* &quot;-&quot;_);_(@_)"/>
    <numFmt numFmtId="166" formatCode="_(&quot;R$&quot;* #,##0.00_);_(&quot;R$&quot;* \(#,##0.00\);_(&quot;R$&quot;* &quot;-&quot;??_);_(@_)"/>
    <numFmt numFmtId="167" formatCode="_(* #,##0.00_);_(* \(#,##0.00\);_(* &quot;-&quot;??_);_(@_)"/>
    <numFmt numFmtId="168" formatCode="_(* #,##0_);_(* \(#,##0\);_(* &quot;-&quot;??_);_(@_)"/>
    <numFmt numFmtId="169" formatCode="0.0%"/>
    <numFmt numFmtId="170" formatCode="#,##0;\(#,##0\)"/>
    <numFmt numFmtId="171" formatCode="_-&quot;R$&quot;* #,##0_-;\-&quot;R$&quot;* #,##0_-;_-&quot;R$&quot;* &quot;-&quot;_-;_-@_-"/>
    <numFmt numFmtId="172" formatCode="_-&quot;R$&quot;* #,##0.00_-;\-&quot;R$&quot;* #,##0.00_-;_-&quot;R$&quot;* &quot;-&quot;??_-;_-@_-"/>
    <numFmt numFmtId="173" formatCode="_-* #,##0_)_-;\-* \(#,##0\)_-;_-* &quot;-&quot;_)_-;_-@_-"/>
    <numFmt numFmtId="174" formatCode="_ * #,##0.00_ ;_ * \-#,##0.00_ ;_ * &quot;-&quot;??_ ;_ @_ "/>
    <numFmt numFmtId="175" formatCode="#,##0.00&quot; &quot;;&quot; (&quot;#,##0.00&quot;)&quot;;&quot; -&quot;#&quot; &quot;;@&quot; &quot;"/>
    <numFmt numFmtId="176" formatCode="_-* #,##0.0_-;\-* #,##0.0_-;_-* &quot;-&quot;_-;_-@_-"/>
    <numFmt numFmtId="177" formatCode="_-* #,##0.00_-;\-* #,##0.00_-;_-* &quot;-&quot;_-;_-@_-"/>
    <numFmt numFmtId="178" formatCode="_-* #,##0.000000_-;\-* #,##0.000000_-;_-* &quot;-&quot;_-;_-@_-"/>
  </numFmts>
  <fonts count="41">
    <font>
      <sz val="11"/>
      <color theme="1"/>
      <name val="Calibri"/>
      <family val="2"/>
      <scheme val="minor"/>
    </font>
    <font>
      <sz val="11"/>
      <color theme="1"/>
      <name val="Calibri"/>
      <family val="2"/>
      <scheme val="minor"/>
    </font>
    <font>
      <sz val="11"/>
      <color theme="1"/>
      <name val="Mulish"/>
    </font>
    <font>
      <b/>
      <sz val="11"/>
      <color theme="1"/>
      <name val="Mulish"/>
    </font>
    <font>
      <b/>
      <sz val="11"/>
      <color theme="0"/>
      <name val="Mulish"/>
    </font>
    <font>
      <sz val="10"/>
      <color theme="1"/>
      <name val="Mulish"/>
    </font>
    <font>
      <sz val="8"/>
      <color theme="0"/>
      <name val="Mulish"/>
    </font>
    <font>
      <b/>
      <sz val="10"/>
      <color theme="1"/>
      <name val="Mulish"/>
    </font>
    <font>
      <b/>
      <sz val="8"/>
      <color theme="1"/>
      <name val="Mulish"/>
    </font>
    <font>
      <b/>
      <sz val="9"/>
      <color theme="1"/>
      <name val="Mulish"/>
    </font>
    <font>
      <sz val="10"/>
      <name val="Mulish"/>
    </font>
    <font>
      <sz val="10"/>
      <color theme="0"/>
      <name val="Mulish"/>
    </font>
    <font>
      <sz val="18"/>
      <color theme="3"/>
      <name val="Calibri Light"/>
      <family val="2"/>
      <scheme val="major"/>
    </font>
    <font>
      <sz val="11"/>
      <color indexed="8"/>
      <name val="Calibri"/>
      <family val="2"/>
    </font>
    <font>
      <sz val="10"/>
      <name val="Arial Narrow"/>
      <family val="2"/>
    </font>
    <font>
      <sz val="10"/>
      <name val="Arial"/>
      <family val="2"/>
    </font>
    <font>
      <sz val="10"/>
      <color indexed="8"/>
      <name val="Arial1"/>
    </font>
    <font>
      <sz val="11"/>
      <color rgb="FF000000"/>
      <name val="Calibri"/>
      <family val="2"/>
    </font>
    <font>
      <sz val="18"/>
      <color theme="3"/>
      <name val="Cambria"/>
      <family val="2"/>
    </font>
    <font>
      <sz val="8"/>
      <name val="Calibri"/>
      <family val="2"/>
      <scheme val="minor"/>
    </font>
    <font>
      <sz val="11"/>
      <color theme="0"/>
      <name val="Mulish"/>
    </font>
    <font>
      <sz val="11"/>
      <color theme="0"/>
      <name val="Calibri"/>
      <family val="2"/>
      <scheme val="minor"/>
    </font>
    <font>
      <sz val="11"/>
      <color theme="1"/>
      <name val="Montserrat"/>
    </font>
    <font>
      <b/>
      <sz val="11"/>
      <color theme="1"/>
      <name val="Montserrat"/>
    </font>
    <font>
      <b/>
      <sz val="11"/>
      <color theme="0"/>
      <name val="Montserrat"/>
    </font>
    <font>
      <sz val="10"/>
      <color theme="1"/>
      <name val="Montserrat"/>
    </font>
    <font>
      <sz val="11"/>
      <color theme="1"/>
      <name val="Abadi"/>
      <family val="2"/>
    </font>
    <font>
      <b/>
      <sz val="11"/>
      <color theme="1"/>
      <name val="Abadi"/>
      <family val="2"/>
    </font>
    <font>
      <b/>
      <sz val="11"/>
      <color theme="0"/>
      <name val="Abadi"/>
      <family val="2"/>
    </font>
    <font>
      <sz val="10"/>
      <color theme="1"/>
      <name val="Abadi"/>
      <family val="2"/>
    </font>
    <font>
      <b/>
      <sz val="10"/>
      <color theme="1"/>
      <name val="Montserrat"/>
    </font>
    <font>
      <b/>
      <sz val="10"/>
      <color theme="0"/>
      <name val="Montserrat"/>
    </font>
    <font>
      <sz val="10"/>
      <color theme="0"/>
      <name val="Montserrat"/>
    </font>
    <font>
      <b/>
      <sz val="10"/>
      <name val="Montserrat"/>
    </font>
    <font>
      <i/>
      <sz val="8"/>
      <color theme="0"/>
      <name val="Montserrat"/>
    </font>
    <font>
      <b/>
      <sz val="8"/>
      <color theme="1"/>
      <name val="Montserrat"/>
    </font>
    <font>
      <sz val="8"/>
      <color theme="1"/>
      <name val="Montserrat"/>
    </font>
    <font>
      <sz val="8"/>
      <color theme="0"/>
      <name val="Montserrat"/>
    </font>
    <font>
      <vertAlign val="superscript"/>
      <sz val="10"/>
      <color theme="1"/>
      <name val="Montserrat"/>
    </font>
    <font>
      <i/>
      <sz val="10"/>
      <color theme="1"/>
      <name val="Montserrat"/>
    </font>
    <font>
      <sz val="10"/>
      <color rgb="FF000000"/>
      <name val="Montserrat"/>
    </font>
  </fonts>
  <fills count="14">
    <fill>
      <patternFill patternType="none"/>
    </fill>
    <fill>
      <patternFill patternType="gray125"/>
    </fill>
    <fill>
      <patternFill patternType="solid">
        <fgColor rgb="FFFD9CBF"/>
        <bgColor indexed="64"/>
      </patternFill>
    </fill>
    <fill>
      <patternFill patternType="solid">
        <fgColor rgb="FFFDB9D2"/>
        <bgColor indexed="64"/>
      </patternFill>
    </fill>
    <fill>
      <patternFill patternType="solid">
        <fgColor rgb="FF0077F7"/>
        <bgColor indexed="64"/>
      </patternFill>
    </fill>
    <fill>
      <patternFill patternType="solid">
        <fgColor rgb="FF57961F"/>
        <bgColor indexed="64"/>
      </patternFill>
    </fill>
    <fill>
      <patternFill patternType="solid">
        <fgColor rgb="FFFFE0EB"/>
        <bgColor indexed="64"/>
      </patternFill>
    </fill>
    <fill>
      <patternFill patternType="solid">
        <fgColor rgb="FF80B74F"/>
        <bgColor indexed="64"/>
      </patternFill>
    </fill>
    <fill>
      <patternFill patternType="solid">
        <fgColor rgb="FFB4DC9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A6510"/>
        <bgColor indexed="64"/>
      </patternFill>
    </fill>
    <fill>
      <patternFill patternType="solid">
        <fgColor rgb="FFFB9557"/>
        <bgColor indexed="64"/>
      </patternFill>
    </fill>
    <fill>
      <patternFill patternType="solid">
        <fgColor theme="1"/>
        <bgColor indexed="64"/>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theme="0"/>
      </right>
      <top/>
      <bottom style="thin">
        <color indexed="64"/>
      </bottom>
      <diagonal/>
    </border>
    <border>
      <left/>
      <right/>
      <top/>
      <bottom style="thin">
        <color indexed="64"/>
      </bottom>
      <diagonal/>
    </border>
    <border>
      <left/>
      <right style="thin">
        <color theme="0"/>
      </right>
      <top style="thin">
        <color theme="0"/>
      </top>
      <bottom/>
      <diagonal/>
    </border>
    <border>
      <left/>
      <right style="thin">
        <color theme="0"/>
      </right>
      <top/>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theme="1"/>
      </bottom>
      <diagonal/>
    </border>
  </borders>
  <cellStyleXfs count="56">
    <xf numFmtId="0" fontId="0" fillId="0" borderId="0"/>
    <xf numFmtId="9" fontId="1"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75" fontId="16" fillId="0" borderId="0" applyFont="0" applyBorder="0" applyProtection="0"/>
    <xf numFmtId="172" fontId="13" fillId="0" borderId="0" applyFont="0" applyFill="0" applyBorder="0" applyAlignment="0" applyProtection="0"/>
    <xf numFmtId="171" fontId="13" fillId="0" borderId="0" applyFont="0" applyFill="0" applyBorder="0" applyAlignment="0" applyProtection="0"/>
    <xf numFmtId="164" fontId="1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6" fontId="13" fillId="0" borderId="0" applyFont="0" applyFill="0" applyBorder="0" applyAlignment="0" applyProtection="0"/>
    <xf numFmtId="166" fontId="17"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72" fontId="13" fillId="0" borderId="0" applyFont="0" applyFill="0" applyBorder="0" applyAlignment="0" applyProtection="0"/>
    <xf numFmtId="0" fontId="15" fillId="0" borderId="0"/>
    <xf numFmtId="0" fontId="1" fillId="0" borderId="0"/>
    <xf numFmtId="173" fontId="14" fillId="0" borderId="0"/>
    <xf numFmtId="0" fontId="17" fillId="0" borderId="0" applyNumberFormat="0"/>
    <xf numFmtId="0" fontId="15" fillId="0" borderId="0"/>
    <xf numFmtId="0" fontId="1" fillId="0" borderId="0"/>
    <xf numFmtId="0" fontId="17" fillId="0" borderId="0" applyNumberFormat="0"/>
    <xf numFmtId="0" fontId="1" fillId="0" borderId="0"/>
    <xf numFmtId="0" fontId="1" fillId="0" borderId="0"/>
    <xf numFmtId="0" fontId="1" fillId="0" borderId="0"/>
    <xf numFmtId="0" fontId="17" fillId="0" borderId="0" applyNumberFormat="0"/>
    <xf numFmtId="0" fontId="17" fillId="0" borderId="0" applyNumberFormat="0"/>
    <xf numFmtId="0" fontId="1" fillId="0" borderId="0"/>
    <xf numFmtId="9" fontId="13" fillId="0" borderId="0" applyFont="0" applyFill="0" applyBorder="0" applyAlignment="0" applyProtection="0"/>
    <xf numFmtId="9" fontId="1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7" fillId="0" borderId="0" applyFont="0" applyFill="0" applyBorder="0" applyAlignment="0" applyProtection="0"/>
    <xf numFmtId="165" fontId="13" fillId="0" borderId="0" applyFont="0" applyFill="0" applyBorder="0" applyAlignment="0" applyProtection="0"/>
    <xf numFmtId="165" fontId="17" fillId="0" borderId="0" applyFont="0" applyFill="0" applyBorder="0" applyAlignment="0" applyProtection="0"/>
    <xf numFmtId="0" fontId="18" fillId="0" borderId="0" applyNumberFormat="0" applyFill="0" applyBorder="0" applyAlignment="0" applyProtection="0"/>
    <xf numFmtId="0" fontId="12" fillId="0" borderId="0" applyNumberFormat="0" applyFill="0" applyBorder="0" applyAlignment="0" applyProtection="0"/>
    <xf numFmtId="167" fontId="1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4" fontId="15"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7" fillId="0" borderId="0" applyFont="0" applyFill="0" applyBorder="0" applyAlignment="0" applyProtection="0"/>
    <xf numFmtId="167" fontId="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cellStyleXfs>
  <cellXfs count="225">
    <xf numFmtId="0" fontId="0" fillId="0" borderId="0" xfId="0"/>
    <xf numFmtId="0" fontId="3" fillId="0" borderId="0" xfId="0" applyFont="1" applyAlignment="1">
      <alignment vertical="center"/>
    </xf>
    <xf numFmtId="0" fontId="2" fillId="0" borderId="0" xfId="0" applyFont="1" applyAlignment="1">
      <alignment vertical="center"/>
    </xf>
    <xf numFmtId="165" fontId="2" fillId="0" borderId="0" xfId="0" applyNumberFormat="1" applyFont="1" applyAlignment="1">
      <alignment vertical="center"/>
    </xf>
    <xf numFmtId="0" fontId="5"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0" borderId="0" xfId="0" applyFont="1"/>
    <xf numFmtId="0" fontId="5" fillId="0" borderId="0" xfId="0" applyFont="1" applyAlignment="1">
      <alignment horizontal="left" indent="1"/>
    </xf>
    <xf numFmtId="0" fontId="5" fillId="0" borderId="0" xfId="0" applyFont="1"/>
    <xf numFmtId="0" fontId="7" fillId="0" borderId="0" xfId="0" applyFont="1" applyAlignment="1">
      <alignment vertical="center"/>
    </xf>
    <xf numFmtId="168" fontId="7" fillId="0" borderId="0" xfId="0" applyNumberFormat="1" applyFont="1" applyAlignment="1">
      <alignment vertical="center"/>
    </xf>
    <xf numFmtId="168" fontId="5" fillId="0" borderId="0" xfId="0" applyNumberFormat="1" applyFont="1" applyAlignment="1">
      <alignment vertical="center"/>
    </xf>
    <xf numFmtId="168" fontId="2" fillId="0" borderId="0" xfId="0" applyNumberFormat="1" applyFont="1" applyAlignment="1">
      <alignment vertical="center"/>
    </xf>
    <xf numFmtId="0" fontId="2" fillId="0" borderId="1" xfId="0" applyFont="1" applyBorder="1" applyAlignment="1">
      <alignment vertical="center"/>
    </xf>
    <xf numFmtId="0" fontId="4" fillId="0" borderId="1" xfId="0" applyFont="1" applyBorder="1" applyAlignment="1">
      <alignment horizontal="left" vertical="center"/>
    </xf>
    <xf numFmtId="167" fontId="2" fillId="0" borderId="0" xfId="0" applyNumberFormat="1" applyFont="1" applyAlignment="1">
      <alignment vertical="center"/>
    </xf>
    <xf numFmtId="3" fontId="2" fillId="0" borderId="0" xfId="0" applyNumberFormat="1" applyFont="1" applyAlignment="1">
      <alignment vertical="center"/>
    </xf>
    <xf numFmtId="0" fontId="2" fillId="0" borderId="0" xfId="0" applyFont="1" applyAlignment="1">
      <alignment horizontal="right" vertical="center"/>
    </xf>
    <xf numFmtId="0" fontId="7" fillId="0" borderId="1" xfId="0" applyFont="1" applyBorder="1"/>
    <xf numFmtId="0" fontId="5" fillId="0" borderId="1" xfId="0" applyFont="1" applyBorder="1" applyAlignment="1">
      <alignment horizontal="left" indent="1"/>
    </xf>
    <xf numFmtId="0" fontId="5" fillId="0" borderId="1" xfId="0" applyFont="1" applyBorder="1"/>
    <xf numFmtId="0" fontId="2" fillId="0" borderId="1" xfId="0" applyFont="1" applyBorder="1" applyAlignment="1">
      <alignment horizontal="right" vertical="center"/>
    </xf>
    <xf numFmtId="168" fontId="2" fillId="0" borderId="0" xfId="0" applyNumberFormat="1" applyFont="1" applyAlignment="1">
      <alignment horizontal="right" vertical="center"/>
    </xf>
    <xf numFmtId="0" fontId="7" fillId="0" borderId="0" xfId="0" applyFont="1" applyAlignment="1">
      <alignment horizontal="center" vertical="center"/>
    </xf>
    <xf numFmtId="0" fontId="3" fillId="4" borderId="2" xfId="0" applyFont="1" applyFill="1" applyBorder="1" applyAlignment="1">
      <alignment horizontal="left" vertical="center" wrapText="1"/>
    </xf>
    <xf numFmtId="0" fontId="7" fillId="4" borderId="2" xfId="0" applyFont="1" applyFill="1" applyBorder="1" applyAlignment="1">
      <alignment horizontal="center" vertical="center"/>
    </xf>
    <xf numFmtId="0" fontId="4" fillId="10" borderId="0" xfId="0" applyFont="1" applyFill="1" applyAlignment="1">
      <alignment vertical="center"/>
    </xf>
    <xf numFmtId="0" fontId="4" fillId="10" borderId="1" xfId="0" applyFont="1" applyFill="1" applyBorder="1" applyAlignment="1">
      <alignment vertical="center"/>
    </xf>
    <xf numFmtId="165" fontId="2" fillId="10" borderId="0" xfId="0" applyNumberFormat="1" applyFont="1" applyFill="1" applyAlignment="1">
      <alignment vertical="center"/>
    </xf>
    <xf numFmtId="0" fontId="7" fillId="9" borderId="0" xfId="0" applyFont="1" applyFill="1"/>
    <xf numFmtId="0" fontId="7" fillId="9" borderId="1" xfId="0" applyFont="1" applyFill="1" applyBorder="1"/>
    <xf numFmtId="168" fontId="7" fillId="9" borderId="0" xfId="0" applyNumberFormat="1" applyFont="1" applyFill="1" applyAlignment="1">
      <alignment vertical="center"/>
    </xf>
    <xf numFmtId="0" fontId="2" fillId="0" borderId="4" xfId="0" applyFont="1" applyBorder="1" applyAlignment="1">
      <alignment vertical="center"/>
    </xf>
    <xf numFmtId="0" fontId="10" fillId="0" borderId="0" xfId="0" applyFont="1" applyAlignment="1">
      <alignment vertical="top" wrapText="1"/>
    </xf>
    <xf numFmtId="0" fontId="5" fillId="0" borderId="1" xfId="0" applyFont="1" applyBorder="1" applyAlignment="1">
      <alignment vertical="center"/>
    </xf>
    <xf numFmtId="0" fontId="5" fillId="0" borderId="0" xfId="0" applyFont="1" applyAlignment="1">
      <alignment vertical="center" wrapText="1"/>
    </xf>
    <xf numFmtId="9" fontId="2" fillId="0" borderId="0" xfId="1" applyFont="1" applyAlignment="1">
      <alignment vertical="center"/>
    </xf>
    <xf numFmtId="168" fontId="2" fillId="0" borderId="0" xfId="1" applyNumberFormat="1" applyFont="1" applyAlignment="1">
      <alignment vertical="center"/>
    </xf>
    <xf numFmtId="0" fontId="20" fillId="13" borderId="0" xfId="0" applyFont="1" applyFill="1" applyAlignment="1">
      <alignment vertical="center"/>
    </xf>
    <xf numFmtId="3" fontId="20" fillId="13" borderId="0" xfId="0" applyNumberFormat="1" applyFont="1" applyFill="1" applyAlignment="1">
      <alignment vertical="center"/>
    </xf>
    <xf numFmtId="167" fontId="20" fillId="13" borderId="0" xfId="0" applyNumberFormat="1" applyFont="1" applyFill="1" applyAlignment="1">
      <alignment vertical="center"/>
    </xf>
    <xf numFmtId="0" fontId="21" fillId="13" borderId="0" xfId="0" applyFont="1" applyFill="1"/>
    <xf numFmtId="0" fontId="11" fillId="13" borderId="0" xfId="0" applyFont="1" applyFill="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7" fillId="0" borderId="0" xfId="0" applyFont="1" applyAlignment="1">
      <alignment horizontal="left" vertical="center"/>
    </xf>
    <xf numFmtId="0" fontId="28" fillId="0" borderId="0" xfId="0" applyFont="1" applyAlignment="1">
      <alignment vertical="center"/>
    </xf>
    <xf numFmtId="0" fontId="29" fillId="0" borderId="0" xfId="0" applyFont="1" applyAlignment="1">
      <alignment vertical="center"/>
    </xf>
    <xf numFmtId="0" fontId="26" fillId="0" borderId="0" xfId="0" applyFont="1"/>
    <xf numFmtId="0" fontId="22" fillId="0" borderId="1" xfId="0" applyFont="1" applyBorder="1" applyAlignment="1">
      <alignment vertical="center"/>
    </xf>
    <xf numFmtId="0" fontId="30" fillId="2" borderId="2" xfId="0" applyFont="1" applyFill="1" applyBorder="1" applyAlignment="1">
      <alignment horizontal="left" vertical="center"/>
    </xf>
    <xf numFmtId="0" fontId="30" fillId="2" borderId="2" xfId="0" applyFont="1" applyFill="1" applyBorder="1" applyAlignment="1">
      <alignment horizontal="center" vertical="center"/>
    </xf>
    <xf numFmtId="0" fontId="30" fillId="0" borderId="0" xfId="0" applyFont="1" applyAlignment="1">
      <alignment horizontal="center" vertical="center"/>
    </xf>
    <xf numFmtId="0" fontId="30" fillId="2" borderId="0" xfId="0" applyFont="1" applyFill="1" applyAlignment="1">
      <alignment horizontal="center" vertical="center"/>
    </xf>
    <xf numFmtId="0" fontId="30" fillId="0" borderId="0" xfId="0" applyFont="1" applyAlignment="1">
      <alignment vertical="center"/>
    </xf>
    <xf numFmtId="0" fontId="31" fillId="0" borderId="0" xfId="0" applyFont="1" applyAlignment="1">
      <alignment horizontal="left" vertical="center"/>
    </xf>
    <xf numFmtId="0" fontId="31" fillId="0" borderId="1" xfId="0" applyFont="1" applyBorder="1" applyAlignment="1">
      <alignment horizontal="left" vertical="center"/>
    </xf>
    <xf numFmtId="0" fontId="32" fillId="0" borderId="0" xfId="0" applyFont="1" applyAlignment="1">
      <alignment horizontal="right" vertical="center"/>
    </xf>
    <xf numFmtId="0" fontId="32"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vertical="center"/>
    </xf>
    <xf numFmtId="0" fontId="33" fillId="3" borderId="0" xfId="0" applyFont="1" applyFill="1" applyAlignment="1">
      <alignment vertical="center"/>
    </xf>
    <xf numFmtId="0" fontId="33" fillId="3" borderId="1" xfId="0" applyFont="1" applyFill="1" applyBorder="1" applyAlignment="1">
      <alignment vertical="center"/>
    </xf>
    <xf numFmtId="165" fontId="33" fillId="3" borderId="0" xfId="0" applyNumberFormat="1" applyFont="1" applyFill="1" applyAlignment="1">
      <alignment vertical="center"/>
    </xf>
    <xf numFmtId="165" fontId="33" fillId="3" borderId="0" xfId="0" applyNumberFormat="1" applyFont="1" applyFill="1" applyAlignment="1">
      <alignment horizontal="right" vertical="center"/>
    </xf>
    <xf numFmtId="165" fontId="33" fillId="0" borderId="0" xfId="0" applyNumberFormat="1" applyFont="1" applyAlignment="1">
      <alignment vertical="center"/>
    </xf>
    <xf numFmtId="0" fontId="33" fillId="0" borderId="0" xfId="0" applyFont="1" applyAlignment="1">
      <alignment vertical="center"/>
    </xf>
    <xf numFmtId="0" fontId="30" fillId="6" borderId="0" xfId="0" applyFont="1" applyFill="1" applyAlignment="1">
      <alignment vertical="center"/>
    </xf>
    <xf numFmtId="0" fontId="33" fillId="6" borderId="1" xfId="0" applyFont="1" applyFill="1" applyBorder="1" applyAlignment="1">
      <alignment vertical="center"/>
    </xf>
    <xf numFmtId="165" fontId="25" fillId="6" borderId="0" xfId="0" applyNumberFormat="1" applyFont="1" applyFill="1" applyAlignment="1">
      <alignment vertical="center"/>
    </xf>
    <xf numFmtId="165" fontId="25" fillId="6" borderId="0" xfId="0" applyNumberFormat="1" applyFont="1" applyFill="1" applyAlignment="1">
      <alignment horizontal="right" vertical="center"/>
    </xf>
    <xf numFmtId="165" fontId="25" fillId="0" borderId="0" xfId="0" applyNumberFormat="1" applyFont="1" applyAlignment="1">
      <alignment vertical="center"/>
    </xf>
    <xf numFmtId="0" fontId="25" fillId="0" borderId="0" xfId="0" applyFont="1" applyAlignment="1">
      <alignment horizontal="left" vertical="center"/>
    </xf>
    <xf numFmtId="0" fontId="25" fillId="0" borderId="1" xfId="0" applyFont="1" applyBorder="1" applyAlignment="1">
      <alignment horizontal="left" vertical="center"/>
    </xf>
    <xf numFmtId="165" fontId="25" fillId="0" borderId="0" xfId="0" applyNumberFormat="1" applyFont="1" applyAlignment="1">
      <alignment horizontal="right" vertical="center"/>
    </xf>
    <xf numFmtId="0" fontId="30" fillId="6" borderId="1" xfId="0" applyFont="1" applyFill="1" applyBorder="1" applyAlignment="1">
      <alignment vertical="center"/>
    </xf>
    <xf numFmtId="169" fontId="25" fillId="6" borderId="0" xfId="1" applyNumberFormat="1" applyFont="1" applyFill="1" applyAlignment="1">
      <alignment vertical="center"/>
    </xf>
    <xf numFmtId="169" fontId="25" fillId="6" borderId="0" xfId="1" applyNumberFormat="1" applyFont="1" applyFill="1" applyAlignment="1">
      <alignment horizontal="right" vertical="center"/>
    </xf>
    <xf numFmtId="169" fontId="25" fillId="6" borderId="0" xfId="0" applyNumberFormat="1" applyFont="1" applyFill="1" applyAlignment="1">
      <alignment vertical="center"/>
    </xf>
    <xf numFmtId="169" fontId="25" fillId="6" borderId="0" xfId="0" applyNumberFormat="1" applyFont="1" applyFill="1" applyAlignment="1">
      <alignment horizontal="right" vertical="center"/>
    </xf>
    <xf numFmtId="10" fontId="25" fillId="6" borderId="0" xfId="0" applyNumberFormat="1" applyFont="1" applyFill="1" applyAlignment="1">
      <alignment horizontal="right" vertical="center"/>
    </xf>
    <xf numFmtId="169" fontId="25" fillId="0" borderId="0" xfId="0" applyNumberFormat="1" applyFont="1" applyAlignment="1">
      <alignment vertical="center"/>
    </xf>
    <xf numFmtId="0" fontId="25" fillId="0" borderId="1" xfId="0" applyFont="1" applyBorder="1" applyAlignment="1">
      <alignment vertical="center"/>
    </xf>
    <xf numFmtId="0" fontId="25" fillId="0" borderId="0" xfId="0" applyFont="1" applyAlignment="1">
      <alignment horizontal="left" vertical="center" indent="1"/>
    </xf>
    <xf numFmtId="0" fontId="25" fillId="0" borderId="1" xfId="0" applyFont="1" applyBorder="1" applyAlignment="1">
      <alignment horizontal="left" vertical="center" indent="1"/>
    </xf>
    <xf numFmtId="0" fontId="25" fillId="0" borderId="3" xfId="0" applyFont="1" applyBorder="1" applyAlignment="1">
      <alignment vertical="center"/>
    </xf>
    <xf numFmtId="0" fontId="25" fillId="0" borderId="0" xfId="0" applyFont="1"/>
    <xf numFmtId="0" fontId="25" fillId="0" borderId="0" xfId="0" applyFont="1" applyAlignment="1">
      <alignment horizontal="left" vertical="center" wrapText="1"/>
    </xf>
    <xf numFmtId="0" fontId="25" fillId="0" borderId="0" xfId="0" applyFont="1" applyAlignment="1">
      <alignment vertical="center" wrapText="1"/>
    </xf>
    <xf numFmtId="0" fontId="31" fillId="11" borderId="10" xfId="0" applyFont="1" applyFill="1" applyBorder="1" applyAlignment="1">
      <alignment horizontal="left" vertical="center"/>
    </xf>
    <xf numFmtId="0" fontId="31" fillId="11" borderId="10" xfId="0" applyFont="1" applyFill="1" applyBorder="1" applyAlignment="1">
      <alignment horizontal="center" vertical="center"/>
    </xf>
    <xf numFmtId="0" fontId="31" fillId="13" borderId="0" xfId="0" applyFont="1" applyFill="1" applyAlignment="1">
      <alignment vertical="center"/>
    </xf>
    <xf numFmtId="0" fontId="30" fillId="13" borderId="0" xfId="0" applyFont="1" applyFill="1" applyAlignment="1">
      <alignment horizontal="left" vertical="center"/>
    </xf>
    <xf numFmtId="0" fontId="25" fillId="13" borderId="0" xfId="0" applyFont="1" applyFill="1" applyAlignment="1">
      <alignment horizontal="center" vertical="center"/>
    </xf>
    <xf numFmtId="0" fontId="30" fillId="13" borderId="0" xfId="0" applyFont="1" applyFill="1" applyAlignment="1">
      <alignment vertical="center"/>
    </xf>
    <xf numFmtId="0" fontId="31" fillId="12" borderId="11" xfId="0" applyFont="1" applyFill="1" applyBorder="1" applyAlignment="1">
      <alignment vertical="center"/>
    </xf>
    <xf numFmtId="0" fontId="31" fillId="12" borderId="12" xfId="0" applyFont="1" applyFill="1" applyBorder="1" applyAlignment="1">
      <alignment vertical="center"/>
    </xf>
    <xf numFmtId="177" fontId="32" fillId="12" borderId="0" xfId="0" applyNumberFormat="1" applyFont="1" applyFill="1" applyAlignment="1">
      <alignment vertical="center"/>
    </xf>
    <xf numFmtId="0" fontId="32" fillId="12" borderId="0" xfId="0" applyFont="1" applyFill="1" applyAlignment="1">
      <alignment horizontal="right" vertical="center"/>
    </xf>
    <xf numFmtId="0" fontId="32" fillId="13" borderId="0" xfId="0" applyFont="1" applyFill="1" applyAlignment="1">
      <alignment vertical="center"/>
    </xf>
    <xf numFmtId="0" fontId="32" fillId="13" borderId="0" xfId="0" applyFont="1" applyFill="1" applyAlignment="1">
      <alignment horizontal="left" vertical="center"/>
    </xf>
    <xf numFmtId="165" fontId="32" fillId="13" borderId="0" xfId="0" applyNumberFormat="1" applyFont="1" applyFill="1" applyAlignment="1">
      <alignment vertical="center"/>
    </xf>
    <xf numFmtId="165" fontId="32" fillId="13" borderId="0" xfId="0" applyNumberFormat="1" applyFont="1" applyFill="1" applyAlignment="1">
      <alignment horizontal="right" vertical="center"/>
    </xf>
    <xf numFmtId="165" fontId="32" fillId="12" borderId="0" xfId="0" applyNumberFormat="1" applyFont="1" applyFill="1" applyAlignment="1">
      <alignment vertical="center"/>
    </xf>
    <xf numFmtId="165" fontId="32" fillId="12" borderId="0" xfId="0" applyNumberFormat="1" applyFont="1" applyFill="1" applyAlignment="1">
      <alignment horizontal="right" vertical="center"/>
    </xf>
    <xf numFmtId="178" fontId="32" fillId="12" borderId="0" xfId="0" applyNumberFormat="1" applyFont="1" applyFill="1" applyAlignment="1">
      <alignment vertical="center"/>
    </xf>
    <xf numFmtId="178" fontId="32" fillId="12" borderId="0" xfId="0" applyNumberFormat="1" applyFont="1" applyFill="1" applyAlignment="1">
      <alignment horizontal="right" vertical="center"/>
    </xf>
    <xf numFmtId="0" fontId="34" fillId="13" borderId="0" xfId="0" applyFont="1" applyFill="1" applyAlignment="1">
      <alignment vertical="center"/>
    </xf>
    <xf numFmtId="3" fontId="34" fillId="13" borderId="0" xfId="0" applyNumberFormat="1" applyFont="1" applyFill="1" applyAlignment="1">
      <alignment vertical="center"/>
    </xf>
    <xf numFmtId="3" fontId="34" fillId="13" borderId="0" xfId="0" applyNumberFormat="1" applyFont="1" applyFill="1" applyAlignment="1">
      <alignment horizontal="right" vertical="center"/>
    </xf>
    <xf numFmtId="177" fontId="32" fillId="12" borderId="0" xfId="0" applyNumberFormat="1" applyFont="1" applyFill="1" applyAlignment="1">
      <alignment horizontal="right" vertical="center"/>
    </xf>
    <xf numFmtId="176" fontId="32" fillId="12" borderId="0" xfId="0" applyNumberFormat="1" applyFont="1" applyFill="1" applyAlignment="1">
      <alignment vertical="center"/>
    </xf>
    <xf numFmtId="176" fontId="32" fillId="12" borderId="0" xfId="0" applyNumberFormat="1" applyFont="1" applyFill="1" applyAlignment="1">
      <alignment horizontal="right" vertical="center"/>
    </xf>
    <xf numFmtId="9" fontId="32" fillId="12" borderId="0" xfId="0" applyNumberFormat="1" applyFont="1" applyFill="1" applyAlignment="1">
      <alignment vertical="center"/>
    </xf>
    <xf numFmtId="9" fontId="32" fillId="12" borderId="0" xfId="0" applyNumberFormat="1" applyFont="1" applyFill="1" applyAlignment="1">
      <alignment horizontal="right" vertical="center"/>
    </xf>
    <xf numFmtId="0" fontId="23" fillId="5" borderId="5" xfId="0" applyFont="1" applyFill="1" applyBorder="1" applyAlignment="1">
      <alignment vertical="center" wrapText="1"/>
    </xf>
    <xf numFmtId="0" fontId="23" fillId="5" borderId="7" xfId="0" applyFont="1" applyFill="1" applyBorder="1" applyAlignment="1">
      <alignment vertical="center" wrapText="1"/>
    </xf>
    <xf numFmtId="0" fontId="30" fillId="5" borderId="8" xfId="0" applyFont="1" applyFill="1" applyBorder="1" applyAlignment="1">
      <alignment horizontal="center" vertical="center"/>
    </xf>
    <xf numFmtId="0" fontId="23" fillId="5" borderId="6" xfId="0" applyFont="1" applyFill="1" applyBorder="1" applyAlignment="1">
      <alignment vertical="center" wrapText="1"/>
    </xf>
    <xf numFmtId="0" fontId="23" fillId="5" borderId="1" xfId="0" applyFont="1" applyFill="1" applyBorder="1" applyAlignment="1">
      <alignment vertical="center" wrapText="1"/>
    </xf>
    <xf numFmtId="0" fontId="30" fillId="5" borderId="9" xfId="0" applyFont="1" applyFill="1" applyBorder="1" applyAlignment="1">
      <alignment horizontal="center" vertical="center"/>
    </xf>
    <xf numFmtId="0" fontId="36" fillId="5" borderId="9" xfId="0" applyFont="1" applyFill="1" applyBorder="1" applyAlignment="1">
      <alignment horizontal="center" vertical="center"/>
    </xf>
    <xf numFmtId="0" fontId="30" fillId="5" borderId="0" xfId="0" applyFont="1" applyFill="1" applyAlignment="1">
      <alignment horizontal="center" vertical="center"/>
    </xf>
    <xf numFmtId="0" fontId="24" fillId="0" borderId="0" xfId="0" applyFont="1" applyAlignment="1">
      <alignment horizontal="left" vertical="center"/>
    </xf>
    <xf numFmtId="0" fontId="24" fillId="0" borderId="1" xfId="0" applyFont="1" applyBorder="1" applyAlignment="1">
      <alignment horizontal="left" vertical="center"/>
    </xf>
    <xf numFmtId="0" fontId="37" fillId="0" borderId="0" xfId="0" applyFont="1" applyAlignment="1">
      <alignment horizontal="right" vertical="center"/>
    </xf>
    <xf numFmtId="0" fontId="37" fillId="0" borderId="0" xfId="0" applyFont="1" applyAlignment="1">
      <alignment horizontal="center" vertical="center"/>
    </xf>
    <xf numFmtId="0" fontId="24" fillId="0" borderId="0" xfId="0" applyFont="1" applyAlignment="1">
      <alignment horizontal="center" vertical="center"/>
    </xf>
    <xf numFmtId="0" fontId="24" fillId="7" borderId="0" xfId="0" applyFont="1" applyFill="1" applyAlignment="1">
      <alignment vertical="center"/>
    </xf>
    <xf numFmtId="0" fontId="24" fillId="7" borderId="1" xfId="0" applyFont="1" applyFill="1" applyBorder="1" applyAlignment="1">
      <alignment vertical="center"/>
    </xf>
    <xf numFmtId="165" fontId="22" fillId="7" borderId="0" xfId="0" applyNumberFormat="1" applyFont="1" applyFill="1" applyAlignment="1">
      <alignment vertical="center"/>
    </xf>
    <xf numFmtId="165" fontId="22" fillId="0" borderId="0" xfId="0" applyNumberFormat="1" applyFont="1" applyAlignment="1">
      <alignment vertical="center"/>
    </xf>
    <xf numFmtId="9" fontId="22" fillId="7" borderId="0" xfId="1" applyFont="1" applyFill="1" applyAlignment="1">
      <alignment vertical="center"/>
    </xf>
    <xf numFmtId="0" fontId="30" fillId="0" borderId="0" xfId="0" applyFont="1"/>
    <xf numFmtId="0" fontId="30" fillId="0" borderId="1" xfId="0" applyFont="1" applyBorder="1"/>
    <xf numFmtId="168" fontId="30" fillId="0" borderId="0" xfId="0" applyNumberFormat="1" applyFont="1" applyAlignment="1">
      <alignment vertical="center"/>
    </xf>
    <xf numFmtId="168" fontId="25" fillId="0" borderId="0" xfId="0" applyNumberFormat="1" applyFont="1" applyAlignment="1">
      <alignment vertical="center"/>
    </xf>
    <xf numFmtId="0" fontId="25" fillId="0" borderId="0" xfId="0" applyFont="1" applyAlignment="1">
      <alignment horizontal="left" indent="1"/>
    </xf>
    <xf numFmtId="0" fontId="25" fillId="0" borderId="1" xfId="0" applyFont="1" applyBorder="1" applyAlignment="1">
      <alignment horizontal="left" indent="1"/>
    </xf>
    <xf numFmtId="0" fontId="30" fillId="8" borderId="0" xfId="0" applyFont="1" applyFill="1"/>
    <xf numFmtId="0" fontId="30" fillId="8" borderId="1" xfId="0" applyFont="1" applyFill="1" applyBorder="1"/>
    <xf numFmtId="168" fontId="30" fillId="8" borderId="0" xfId="0" applyNumberFormat="1" applyFont="1" applyFill="1" applyAlignment="1">
      <alignment vertical="center"/>
    </xf>
    <xf numFmtId="0" fontId="25" fillId="0" borderId="1" xfId="0" applyFont="1" applyBorder="1"/>
    <xf numFmtId="0" fontId="22" fillId="0" borderId="0" xfId="0" applyFont="1" applyAlignment="1">
      <alignment horizontal="right" vertical="center"/>
    </xf>
    <xf numFmtId="0" fontId="22" fillId="0" borderId="1" xfId="0" applyFont="1" applyBorder="1" applyAlignment="1">
      <alignment horizontal="right" vertical="center"/>
    </xf>
    <xf numFmtId="168" fontId="22" fillId="0" borderId="0" xfId="0" applyNumberFormat="1" applyFont="1" applyAlignment="1">
      <alignment horizontal="right" vertical="center"/>
    </xf>
    <xf numFmtId="168" fontId="22" fillId="0" borderId="0" xfId="1" applyNumberFormat="1" applyFont="1" applyAlignment="1">
      <alignment horizontal="right" vertical="center"/>
    </xf>
    <xf numFmtId="168" fontId="30" fillId="0" borderId="0" xfId="0" applyNumberFormat="1" applyFont="1" applyAlignment="1">
      <alignment horizontal="right" vertical="center" wrapText="1"/>
    </xf>
    <xf numFmtId="168" fontId="30" fillId="0" borderId="0" xfId="0" applyNumberFormat="1" applyFont="1" applyAlignment="1">
      <alignment vertical="center" wrapText="1"/>
    </xf>
    <xf numFmtId="0" fontId="30" fillId="0" borderId="0" xfId="0" applyFont="1" applyAlignment="1">
      <alignment horizontal="left" indent="1"/>
    </xf>
    <xf numFmtId="0" fontId="25" fillId="0" borderId="0" xfId="0" applyFont="1" applyAlignment="1">
      <alignment horizontal="left" indent="2"/>
    </xf>
    <xf numFmtId="168" fontId="25" fillId="0" borderId="0" xfId="0" applyNumberFormat="1" applyFont="1" applyAlignment="1">
      <alignment horizontal="right" vertical="center" wrapText="1"/>
    </xf>
    <xf numFmtId="168" fontId="25" fillId="0" borderId="0" xfId="0" applyNumberFormat="1" applyFont="1" applyAlignment="1">
      <alignment vertical="center" wrapText="1"/>
    </xf>
    <xf numFmtId="0" fontId="25" fillId="0" borderId="1" xfId="0" applyFont="1" applyBorder="1" applyAlignment="1">
      <alignment horizontal="left" indent="2"/>
    </xf>
    <xf numFmtId="0" fontId="25" fillId="0" borderId="0" xfId="0" applyFont="1" applyAlignment="1">
      <alignment horizontal="left" vertical="center" wrapText="1" indent="2"/>
    </xf>
    <xf numFmtId="0" fontId="22" fillId="0" borderId="0" xfId="0" applyFont="1" applyAlignment="1">
      <alignment vertical="center" wrapText="1"/>
    </xf>
    <xf numFmtId="0" fontId="23" fillId="0" borderId="0" xfId="0" applyFont="1" applyAlignment="1">
      <alignment vertical="center" wrapText="1"/>
    </xf>
    <xf numFmtId="168" fontId="30" fillId="0" borderId="0" xfId="0" applyNumberFormat="1" applyFont="1" applyAlignment="1">
      <alignment horizontal="center" vertical="center" wrapText="1"/>
    </xf>
    <xf numFmtId="0" fontId="25" fillId="0" borderId="1" xfId="0" applyFont="1" applyBorder="1" applyAlignment="1">
      <alignment horizontal="left" vertical="center" wrapText="1" indent="2"/>
    </xf>
    <xf numFmtId="1" fontId="25" fillId="0" borderId="0" xfId="0" applyNumberFormat="1" applyFont="1"/>
    <xf numFmtId="168" fontId="22" fillId="0" borderId="0" xfId="0" applyNumberFormat="1" applyFont="1" applyAlignment="1">
      <alignment vertical="center"/>
    </xf>
    <xf numFmtId="169" fontId="22" fillId="0" borderId="0" xfId="1" applyNumberFormat="1" applyFont="1" applyAlignment="1">
      <alignment vertical="center"/>
    </xf>
    <xf numFmtId="0" fontId="24" fillId="7" borderId="2" xfId="0" applyFont="1" applyFill="1" applyBorder="1" applyAlignment="1">
      <alignment vertical="center"/>
    </xf>
    <xf numFmtId="14" fontId="31" fillId="7" borderId="2" xfId="0" applyNumberFormat="1" applyFont="1" applyFill="1" applyBorder="1" applyAlignment="1">
      <alignment horizontal="center" vertical="center"/>
    </xf>
    <xf numFmtId="0" fontId="39" fillId="0" borderId="0" xfId="0" applyFont="1"/>
    <xf numFmtId="168" fontId="39" fillId="0" borderId="0" xfId="0" applyNumberFormat="1" applyFont="1" applyAlignment="1">
      <alignment vertical="center"/>
    </xf>
    <xf numFmtId="0" fontId="39" fillId="0" borderId="0" xfId="0" applyFont="1" applyAlignment="1">
      <alignment vertical="center"/>
    </xf>
    <xf numFmtId="0" fontId="30" fillId="7" borderId="0" xfId="0" applyFont="1" applyFill="1"/>
    <xf numFmtId="0" fontId="30" fillId="7" borderId="1" xfId="0" applyFont="1" applyFill="1" applyBorder="1"/>
    <xf numFmtId="168" fontId="30" fillId="7" borderId="0" xfId="0" applyNumberFormat="1" applyFont="1" applyFill="1" applyAlignment="1">
      <alignment vertical="center"/>
    </xf>
    <xf numFmtId="0" fontId="40" fillId="0" borderId="1" xfId="0" applyFont="1" applyBorder="1" applyAlignment="1">
      <alignment horizontal="center" vertical="center"/>
    </xf>
    <xf numFmtId="0" fontId="40" fillId="0" borderId="0" xfId="0" applyFont="1"/>
    <xf numFmtId="170" fontId="25" fillId="0" borderId="0" xfId="0" applyNumberFormat="1" applyFont="1" applyAlignment="1">
      <alignment horizontal="center"/>
    </xf>
    <xf numFmtId="14" fontId="31" fillId="7" borderId="8" xfId="0" applyNumberFormat="1" applyFont="1" applyFill="1" applyBorder="1" applyAlignment="1">
      <alignment horizontal="left" vertical="center"/>
    </xf>
    <xf numFmtId="14" fontId="31" fillId="7" borderId="8" xfId="0" applyNumberFormat="1" applyFont="1" applyFill="1" applyBorder="1" applyAlignment="1">
      <alignment horizontal="center" vertical="center"/>
    </xf>
    <xf numFmtId="14" fontId="31" fillId="7" borderId="9" xfId="0" applyNumberFormat="1" applyFont="1" applyFill="1" applyBorder="1" applyAlignment="1">
      <alignment horizontal="left" vertical="center"/>
    </xf>
    <xf numFmtId="14" fontId="31" fillId="7" borderId="9" xfId="0" applyNumberFormat="1" applyFont="1" applyFill="1" applyBorder="1" applyAlignment="1">
      <alignment horizontal="center" vertical="center"/>
    </xf>
    <xf numFmtId="0" fontId="37" fillId="7" borderId="9" xfId="0" applyFont="1" applyFill="1" applyBorder="1" applyAlignment="1">
      <alignment horizontal="center" vertical="center"/>
    </xf>
    <xf numFmtId="0" fontId="30" fillId="0" borderId="0" xfId="0" applyFont="1" applyAlignment="1">
      <alignment vertical="center" wrapText="1"/>
    </xf>
    <xf numFmtId="168" fontId="40" fillId="0" borderId="0" xfId="0" applyNumberFormat="1" applyFont="1" applyAlignment="1">
      <alignment vertical="center"/>
    </xf>
    <xf numFmtId="168" fontId="25" fillId="0" borderId="0" xfId="0" quotePrefix="1" applyNumberFormat="1" applyFont="1" applyAlignment="1">
      <alignment vertical="center"/>
    </xf>
    <xf numFmtId="0" fontId="25" fillId="0" borderId="0" xfId="0" applyFont="1" applyAlignment="1">
      <alignment horizontal="left" wrapText="1" indent="1"/>
    </xf>
    <xf numFmtId="0" fontId="23" fillId="2" borderId="5" xfId="0" applyFont="1" applyFill="1" applyBorder="1" applyAlignment="1">
      <alignment vertical="center" wrapText="1"/>
    </xf>
    <xf numFmtId="0" fontId="23" fillId="2" borderId="7" xfId="0" applyFont="1" applyFill="1" applyBorder="1" applyAlignment="1">
      <alignment vertical="center" wrapText="1"/>
    </xf>
    <xf numFmtId="0" fontId="30" fillId="2" borderId="8" xfId="0" applyFont="1" applyFill="1" applyBorder="1" applyAlignment="1">
      <alignment horizontal="center" vertical="center"/>
    </xf>
    <xf numFmtId="0" fontId="23" fillId="2" borderId="6" xfId="0" applyFont="1" applyFill="1" applyBorder="1" applyAlignment="1">
      <alignment vertical="center" wrapText="1"/>
    </xf>
    <xf numFmtId="0" fontId="23" fillId="2" borderId="1" xfId="0" applyFont="1" applyFill="1" applyBorder="1" applyAlignment="1">
      <alignment vertical="center" wrapText="1"/>
    </xf>
    <xf numFmtId="0" fontId="30" fillId="2" borderId="9" xfId="0" applyFont="1" applyFill="1" applyBorder="1" applyAlignment="1">
      <alignment horizontal="center" vertical="center"/>
    </xf>
    <xf numFmtId="0" fontId="36" fillId="2" borderId="9" xfId="0" applyFont="1" applyFill="1" applyBorder="1" applyAlignment="1">
      <alignment horizontal="center" vertical="center"/>
    </xf>
    <xf numFmtId="0" fontId="24" fillId="3" borderId="0" xfId="0" applyFont="1" applyFill="1" applyAlignment="1">
      <alignment vertical="center"/>
    </xf>
    <xf numFmtId="0" fontId="24" fillId="3" borderId="1" xfId="0" applyFont="1" applyFill="1" applyBorder="1" applyAlignment="1">
      <alignment vertical="center"/>
    </xf>
    <xf numFmtId="165" fontId="22" fillId="3" borderId="0" xfId="0" applyNumberFormat="1" applyFont="1" applyFill="1" applyAlignment="1">
      <alignment vertical="center"/>
    </xf>
    <xf numFmtId="0" fontId="30" fillId="6" borderId="0" xfId="0" applyFont="1" applyFill="1"/>
    <xf numFmtId="0" fontId="30" fillId="6" borderId="1" xfId="0" applyFont="1" applyFill="1" applyBorder="1"/>
    <xf numFmtId="168" fontId="30" fillId="6" borderId="0" xfId="0" applyNumberFormat="1" applyFont="1" applyFill="1" applyAlignment="1">
      <alignment vertical="center"/>
    </xf>
    <xf numFmtId="168" fontId="30" fillId="0" borderId="0" xfId="0" applyNumberFormat="1" applyFont="1" applyAlignment="1">
      <alignment horizontal="right" vertical="center"/>
    </xf>
    <xf numFmtId="168" fontId="25" fillId="0" borderId="0" xfId="0" applyNumberFormat="1" applyFont="1" applyAlignment="1">
      <alignment horizontal="right" vertical="center"/>
    </xf>
    <xf numFmtId="0" fontId="25" fillId="0" borderId="0" xfId="0" applyFont="1" applyAlignment="1">
      <alignment horizontal="right"/>
    </xf>
    <xf numFmtId="168" fontId="22" fillId="0" borderId="0" xfId="1" applyNumberFormat="1" applyFont="1" applyAlignment="1">
      <alignment vertical="center"/>
    </xf>
    <xf numFmtId="9" fontId="22" fillId="0" borderId="0" xfId="1" applyFont="1" applyAlignment="1">
      <alignment vertical="center"/>
    </xf>
    <xf numFmtId="14" fontId="31" fillId="3" borderId="2" xfId="0" applyNumberFormat="1" applyFont="1" applyFill="1" applyBorder="1" applyAlignment="1">
      <alignment horizontal="center" vertical="center"/>
    </xf>
    <xf numFmtId="0" fontId="39" fillId="0" borderId="0" xfId="0" applyFont="1" applyAlignment="1">
      <alignment horizontal="left" indent="1"/>
    </xf>
    <xf numFmtId="0" fontId="30" fillId="2" borderId="0" xfId="0" applyFont="1" applyFill="1"/>
    <xf numFmtId="0" fontId="30" fillId="2" borderId="1" xfId="0" applyFont="1" applyFill="1" applyBorder="1"/>
    <xf numFmtId="168" fontId="30" fillId="2" borderId="0" xfId="0" applyNumberFormat="1" applyFont="1" applyFill="1" applyAlignment="1">
      <alignment vertical="center"/>
    </xf>
    <xf numFmtId="0" fontId="40" fillId="0" borderId="0" xfId="0" applyFont="1" applyAlignment="1">
      <alignment horizontal="left" indent="1"/>
    </xf>
    <xf numFmtId="14" fontId="31" fillId="3" borderId="8" xfId="0" applyNumberFormat="1" applyFont="1" applyFill="1" applyBorder="1" applyAlignment="1">
      <alignment horizontal="left" vertical="center"/>
    </xf>
    <xf numFmtId="14" fontId="31" fillId="3" borderId="8" xfId="0" applyNumberFormat="1" applyFont="1" applyFill="1" applyBorder="1" applyAlignment="1">
      <alignment horizontal="center" vertical="center"/>
    </xf>
    <xf numFmtId="14" fontId="31" fillId="3" borderId="9" xfId="0" applyNumberFormat="1" applyFont="1" applyFill="1" applyBorder="1" applyAlignment="1">
      <alignment horizontal="left" vertical="center"/>
    </xf>
    <xf numFmtId="14" fontId="31" fillId="3" borderId="9" xfId="0" applyNumberFormat="1" applyFont="1" applyFill="1" applyBorder="1" applyAlignment="1">
      <alignment horizontal="center" vertical="center"/>
    </xf>
    <xf numFmtId="0" fontId="37" fillId="3" borderId="9" xfId="0" applyFont="1" applyFill="1" applyBorder="1" applyAlignment="1">
      <alignment horizontal="center" vertical="center"/>
    </xf>
    <xf numFmtId="0" fontId="23" fillId="2" borderId="2" xfId="0" applyFont="1" applyFill="1" applyBorder="1" applyAlignment="1">
      <alignment horizontal="left" vertical="center"/>
    </xf>
    <xf numFmtId="0" fontId="23" fillId="2" borderId="0" xfId="0" applyFont="1" applyFill="1" applyAlignment="1">
      <alignment horizontal="left" vertical="center"/>
    </xf>
    <xf numFmtId="0" fontId="23" fillId="2" borderId="0" xfId="0" applyFont="1" applyFill="1" applyAlignment="1">
      <alignment vertical="center"/>
    </xf>
    <xf numFmtId="0" fontId="22" fillId="6" borderId="2" xfId="0" applyFont="1" applyFill="1" applyBorder="1" applyAlignment="1">
      <alignment vertical="center" wrapText="1"/>
    </xf>
    <xf numFmtId="0" fontId="30" fillId="8" borderId="0" xfId="0" applyFont="1" applyFill="1" applyAlignment="1">
      <alignment wrapText="1"/>
    </xf>
    <xf numFmtId="0" fontId="22" fillId="0" borderId="13" xfId="0" applyFont="1" applyBorder="1" applyAlignment="1">
      <alignment vertical="center"/>
    </xf>
  </cellXfs>
  <cellStyles count="56">
    <cellStyle name="Comma 2 2 2" xfId="2" xr:uid="{6454ED30-88CC-4867-8D8A-5C14B0A4A1B3}"/>
    <cellStyle name="Comma 2 2 4" xfId="3" xr:uid="{988A0889-79E7-4F71-AC87-2E244E37AC00}"/>
    <cellStyle name="Excel Built-in Comma" xfId="4" xr:uid="{3A831833-4B7B-4AFD-9890-3B8EB22B4F08}"/>
    <cellStyle name="Moeda [0] 2" xfId="7" xr:uid="{2AD3975C-B581-401E-A617-A8D3CC984F9B}"/>
    <cellStyle name="Moeda [0] 2 2" xfId="8" xr:uid="{5B35371F-F301-460C-B266-591A5A8EBA22}"/>
    <cellStyle name="Moeda [0] 3" xfId="9" xr:uid="{F61E2701-E848-4EF2-B7EC-025095AE7473}"/>
    <cellStyle name="Moeda [0] 4" xfId="6" xr:uid="{9EEE3E5F-AFE0-4E58-8E57-1731E82A57CF}"/>
    <cellStyle name="Moeda 2" xfId="10" xr:uid="{A3463043-4354-474E-B3BD-2F9CC606B11A}"/>
    <cellStyle name="Moeda 2 2" xfId="11" xr:uid="{D8F71D62-A837-4422-976A-E29595F0999D}"/>
    <cellStyle name="Moeda 3" xfId="12" xr:uid="{CEAFDEF5-3345-46A8-B7C7-2AFF3F041C92}"/>
    <cellStyle name="Moeda 4" xfId="13" xr:uid="{C4DF9410-06A7-4C09-96AC-DFAED81308B9}"/>
    <cellStyle name="Moeda 5" xfId="14" xr:uid="{DC1669CF-6A4B-4D58-94EA-183A1BDF2982}"/>
    <cellStyle name="Moeda 6" xfId="15" xr:uid="{535DBEA2-A661-4249-BA87-DA7DA57D91D9}"/>
    <cellStyle name="Moeda 7" xfId="16" xr:uid="{12FE0975-E2C5-4463-8F94-4AC3DCF043BC}"/>
    <cellStyle name="Moeda 8" xfId="17" xr:uid="{A5D32E84-CCE3-4130-B690-0FD1F72C1DA8}"/>
    <cellStyle name="Moeda 9" xfId="5" xr:uid="{C703A1A6-FEDD-4160-9E39-4A40E42BAD41}"/>
    <cellStyle name="Normal" xfId="0" builtinId="0"/>
    <cellStyle name="Normal - Style1 2" xfId="18" xr:uid="{5ECB60C8-DD54-459F-A5B1-30A5DE3689F3}"/>
    <cellStyle name="Normal 12" xfId="19" xr:uid="{4F1AE544-36D2-44E3-9D71-52F9B999B7C6}"/>
    <cellStyle name="Normal 2" xfId="20" xr:uid="{C2A91E54-881E-4A94-A002-605602D3B106}"/>
    <cellStyle name="Normal 2 2" xfId="21" xr:uid="{2FDFCD5A-BB1C-4463-B2B8-92BEF4FB5A08}"/>
    <cellStyle name="Normal 2 2 10 2" xfId="22" xr:uid="{D02D7C70-59EB-40CF-B4F1-ED4E8387D136}"/>
    <cellStyle name="Normal 3" xfId="23" xr:uid="{DA99B613-A095-4092-8141-FBDC211E3E20}"/>
    <cellStyle name="Normal 4" xfId="24" xr:uid="{33996AF0-6CEC-4733-AFDC-FAF5768EF3BC}"/>
    <cellStyle name="Normal 5" xfId="25" xr:uid="{DAFA4F75-DB0A-42E5-BC0E-07D0460685B0}"/>
    <cellStyle name="Normal 6" xfId="26" xr:uid="{FD785356-95AA-4472-9D55-959B7D58CE55}"/>
    <cellStyle name="Normal 7" xfId="27" xr:uid="{2E50497D-0243-45CC-8139-E37E4DE3AB12}"/>
    <cellStyle name="Normal 8" xfId="28" xr:uid="{1F4FAE54-850D-495E-911E-8ED8CEFE2631}"/>
    <cellStyle name="Normal 9" xfId="29" xr:uid="{018EA483-411F-440D-8E1D-68C0FD703248}"/>
    <cellStyle name="Normalny 2" xfId="30" xr:uid="{16D109DE-24B4-4A6E-BD63-BC3EDCB1B0F3}"/>
    <cellStyle name="Porcentagem" xfId="1" builtinId="5"/>
    <cellStyle name="Porcentagem 2" xfId="32" xr:uid="{FDC10900-2CFF-49B8-B1C4-248522688484}"/>
    <cellStyle name="Porcentagem 2 2" xfId="33" xr:uid="{FD6273E2-4488-491D-A899-FA5385CBC997}"/>
    <cellStyle name="Porcentagem 3" xfId="34" xr:uid="{5772508E-A8A5-4C3D-9145-00FB87013849}"/>
    <cellStyle name="Porcentagem 4" xfId="35" xr:uid="{24D03A7A-D584-4233-AA0E-60C217637AA9}"/>
    <cellStyle name="Porcentagem 5" xfId="31" xr:uid="{0E6FA3C6-4B18-4FD7-8D21-ED61AB2E00CA}"/>
    <cellStyle name="Separador de milhares [0] 2" xfId="37" xr:uid="{B56A4D36-98F5-4EA4-8946-B030228B4C99}"/>
    <cellStyle name="Separador de milhares [0] 2 2" xfId="38" xr:uid="{4D2968DF-43C6-4E72-A41F-D0EE87F274EA}"/>
    <cellStyle name="Separador de milhares [0] 3" xfId="39" xr:uid="{7FB895D3-9016-4358-B1FE-C30556794A8E}"/>
    <cellStyle name="Separador de milhares [0] 4" xfId="40" xr:uid="{9D934283-0C92-4E5D-B49B-A4FC92F31F77}"/>
    <cellStyle name="Separador de milhares [0] 5" xfId="36" xr:uid="{B336FDFD-0ABE-4984-9C8F-85CC6B93DA64}"/>
    <cellStyle name="Título 5" xfId="42" xr:uid="{18287A1C-B2CE-4480-B631-2BB17CAB08FF}"/>
    <cellStyle name="Título 6" xfId="41" xr:uid="{B0F7492C-422E-4BAC-A1A4-F77991299DF3}"/>
    <cellStyle name="Vírgula 10" xfId="44" xr:uid="{C9FC1F37-FB48-4DA2-95D0-5392EE66FAE4}"/>
    <cellStyle name="Vírgula 11" xfId="45" xr:uid="{C8571175-1121-4D93-BD24-D6C64FB17BF8}"/>
    <cellStyle name="Vírgula 12" xfId="43" xr:uid="{30302E9D-5BC5-495E-8846-72BBCEA6E355}"/>
    <cellStyle name="Vírgula 2" xfId="46" xr:uid="{4C38DC25-53C6-4175-BA4D-593B517AD882}"/>
    <cellStyle name="Vírgula 2 2" xfId="47" xr:uid="{B37B8E8B-70CF-41BB-8FB1-4E967BF7B576}"/>
    <cellStyle name="Vírgula 3" xfId="48" xr:uid="{7BC5548A-B97E-4F55-9709-8656CCCAD8CB}"/>
    <cellStyle name="Vírgula 3 5" xfId="49" xr:uid="{DB573E38-7E3E-4EEF-AAC4-9C28DBAABEED}"/>
    <cellStyle name="Vírgula 4" xfId="50" xr:uid="{D60E190E-C40D-4E7B-9E30-EF15526F6EBF}"/>
    <cellStyle name="Vírgula 5" xfId="51" xr:uid="{CBDF9F69-9612-41DF-B009-F77EFAE5845A}"/>
    <cellStyle name="Vírgula 6" xfId="52" xr:uid="{94170EEA-EF19-49F6-AE43-A68208A859C2}"/>
    <cellStyle name="Vírgula 7" xfId="53" xr:uid="{AE7B6D0C-F032-43BE-BBCF-4AA7284C31EB}"/>
    <cellStyle name="Vírgula 8" xfId="54" xr:uid="{D7EF9B07-4F33-4F6E-B4D3-21CB729D6CD1}"/>
    <cellStyle name="Vírgula 9" xfId="55" xr:uid="{5E2F1F8F-3594-4875-BBEA-20F1E1E3D8AA}"/>
  </cellStyles>
  <dxfs count="0"/>
  <tableStyles count="0" defaultTableStyle="TableStyleMedium2" defaultPivotStyle="PivotStyleLight16"/>
  <colors>
    <mruColors>
      <color rgb="FFFB9557"/>
      <color rgb="FFFA6510"/>
      <color rgb="FF81C2F3"/>
      <color rgb="FF1172BB"/>
      <color rgb="FF142FB8"/>
      <color rgb="FFFDB9D2"/>
      <color rgb="FFFD9CBF"/>
      <color rgb="FF80B74F"/>
      <color rgb="FF0077F7"/>
      <color rgb="FFFFE0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Finan. Cons. | Finan. Cons.'!A1"/><Relationship Id="rId7" Type="http://schemas.openxmlformats.org/officeDocument/2006/relationships/image" Target="../media/image2.png"/><Relationship Id="rId2" Type="http://schemas.openxmlformats.org/officeDocument/2006/relationships/hyperlink" Target="#'Dados Oper. | Oper. Data'!A1"/><Relationship Id="rId1" Type="http://schemas.openxmlformats.org/officeDocument/2006/relationships/image" Target="../media/image1.png"/><Relationship Id="rId6" Type="http://schemas.openxmlformats.org/officeDocument/2006/relationships/hyperlink" Target="#'Bitcoin Tesou. | Bitcoin Treas.'!A1"/><Relationship Id="rId5" Type="http://schemas.openxmlformats.org/officeDocument/2006/relationships/hyperlink" Target="#'Gloss&#225;rio | Glossary'!A1"/><Relationship Id="rId4" Type="http://schemas.openxmlformats.org/officeDocument/2006/relationships/hyperlink" Target="#'Finan. Contro. | Finan. Parent.'!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237;cio | Index'!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hyperlink" Target="#'In&#237;cio | Index'!A1"/></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In&#237;cio | Index'!A1"/><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In&#237;cio | Index'!A1"/><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In&#237;cio | Index'!A1"/><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hyperlink" Target="#'In&#237;cio | Index'!A1"/><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0</xdr:colOff>
      <xdr:row>61</xdr:row>
      <xdr:rowOff>0</xdr:rowOff>
    </xdr:to>
    <xdr:pic>
      <xdr:nvPicPr>
        <xdr:cNvPr id="5" name="Picture 4">
          <a:extLst>
            <a:ext uri="{FF2B5EF4-FFF2-40B4-BE49-F238E27FC236}">
              <a16:creationId xmlns:a16="http://schemas.microsoft.com/office/drawing/2014/main" id="{8B2236BF-1B25-A035-3553-1BA22C493C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7555523" cy="4079631"/>
        </a:xfrm>
        <a:prstGeom prst="rect">
          <a:avLst/>
        </a:prstGeom>
      </xdr:spPr>
    </xdr:pic>
    <xdr:clientData/>
  </xdr:twoCellAnchor>
  <xdr:oneCellAnchor>
    <xdr:from>
      <xdr:col>2</xdr:col>
      <xdr:colOff>134409</xdr:colOff>
      <xdr:row>5</xdr:row>
      <xdr:rowOff>112711</xdr:rowOff>
    </xdr:from>
    <xdr:ext cx="2972207" cy="650875"/>
    <xdr:sp macro="" textlink="">
      <xdr:nvSpPr>
        <xdr:cNvPr id="6" name="CaixaDeTexto 5">
          <a:extLst>
            <a:ext uri="{FF2B5EF4-FFF2-40B4-BE49-F238E27FC236}">
              <a16:creationId xmlns:a16="http://schemas.microsoft.com/office/drawing/2014/main" id="{C1C18F12-5D3D-8355-CE47-390267E2C3B0}"/>
            </a:ext>
          </a:extLst>
        </xdr:cNvPr>
        <xdr:cNvSpPr txBox="1"/>
      </xdr:nvSpPr>
      <xdr:spPr>
        <a:xfrm>
          <a:off x="550578" y="1079865"/>
          <a:ext cx="2972207"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1200" b="1">
              <a:solidFill>
                <a:schemeClr val="bg1"/>
              </a:solidFill>
              <a:latin typeface="Montserrat" pitchFamily="2" charset="0"/>
            </a:rPr>
            <a:t>Dados Operacionais e Financeiros</a:t>
          </a:r>
          <a:r>
            <a:rPr lang="pt-BR" sz="1200" b="1" baseline="0">
              <a:solidFill>
                <a:schemeClr val="bg1"/>
              </a:solidFill>
              <a:latin typeface="Montserrat" pitchFamily="2" charset="0"/>
            </a:rPr>
            <a:t> | </a:t>
          </a:r>
        </a:p>
        <a:p>
          <a:r>
            <a:rPr lang="pt-BR" sz="1200" b="1" baseline="0">
              <a:solidFill>
                <a:schemeClr val="bg1"/>
              </a:solidFill>
              <a:latin typeface="Montserrat" pitchFamily="2" charset="0"/>
            </a:rPr>
            <a:t>Operational and Financial Data</a:t>
          </a:r>
          <a:endParaRPr lang="pt-BR" sz="1200" b="0">
            <a:solidFill>
              <a:schemeClr val="bg1"/>
            </a:solidFill>
            <a:latin typeface="Montserrat" pitchFamily="2" charset="0"/>
          </a:endParaRPr>
        </a:p>
        <a:p>
          <a:endParaRPr lang="pt-BR" sz="1000" b="1">
            <a:solidFill>
              <a:schemeClr val="bg1"/>
            </a:solidFill>
            <a:latin typeface="Mulish" pitchFamily="2" charset="0"/>
          </a:endParaRPr>
        </a:p>
      </xdr:txBody>
    </xdr:sp>
    <xdr:clientData/>
  </xdr:oneCellAnchor>
  <xdr:oneCellAnchor>
    <xdr:from>
      <xdr:col>2</xdr:col>
      <xdr:colOff>142874</xdr:colOff>
      <xdr:row>8</xdr:row>
      <xdr:rowOff>74438</xdr:rowOff>
    </xdr:from>
    <xdr:ext cx="2867024" cy="285750"/>
    <xdr:sp macro="" textlink="">
      <xdr:nvSpPr>
        <xdr:cNvPr id="9" name="CaixaDeTexto 8">
          <a:hlinkClick xmlns:r="http://schemas.openxmlformats.org/officeDocument/2006/relationships" r:id="rId2"/>
          <a:extLst>
            <a:ext uri="{FF2B5EF4-FFF2-40B4-BE49-F238E27FC236}">
              <a16:creationId xmlns:a16="http://schemas.microsoft.com/office/drawing/2014/main" id="{5834792B-1EF6-47CC-8C4E-33443F1BD369}"/>
            </a:ext>
          </a:extLst>
        </xdr:cNvPr>
        <xdr:cNvSpPr txBox="1"/>
      </xdr:nvSpPr>
      <xdr:spPr>
        <a:xfrm>
          <a:off x="557741" y="1505305"/>
          <a:ext cx="2867024"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solidFill>
                <a:schemeClr val="bg1"/>
              </a:solidFill>
              <a:latin typeface="Montserrat" pitchFamily="2" charset="0"/>
            </a:rPr>
            <a:t>1. Dados Operacionais | Operational Data</a:t>
          </a:r>
        </a:p>
        <a:p>
          <a:endParaRPr lang="pt-BR" sz="700" b="0">
            <a:solidFill>
              <a:schemeClr val="bg1"/>
            </a:solidFill>
            <a:latin typeface="Mulish" pitchFamily="2" charset="0"/>
          </a:endParaRPr>
        </a:p>
        <a:p>
          <a:endParaRPr lang="pt-BR" sz="700" b="0">
            <a:solidFill>
              <a:schemeClr val="bg1"/>
            </a:solidFill>
            <a:latin typeface="Mulish" pitchFamily="2" charset="0"/>
          </a:endParaRPr>
        </a:p>
      </xdr:txBody>
    </xdr:sp>
    <xdr:clientData/>
  </xdr:oneCellAnchor>
  <xdr:oneCellAnchor>
    <xdr:from>
      <xdr:col>2</xdr:col>
      <xdr:colOff>125941</xdr:colOff>
      <xdr:row>12</xdr:row>
      <xdr:rowOff>96308</xdr:rowOff>
    </xdr:from>
    <xdr:ext cx="4756149" cy="285750"/>
    <xdr:sp macro="" textlink="">
      <xdr:nvSpPr>
        <xdr:cNvPr id="10" name="CaixaDeTexto 9">
          <a:hlinkClick xmlns:r="http://schemas.openxmlformats.org/officeDocument/2006/relationships" r:id="rId3"/>
          <a:extLst>
            <a:ext uri="{FF2B5EF4-FFF2-40B4-BE49-F238E27FC236}">
              <a16:creationId xmlns:a16="http://schemas.microsoft.com/office/drawing/2014/main" id="{854781BB-10FC-4DCF-9D43-365DBC7D0DF2}"/>
            </a:ext>
          </a:extLst>
        </xdr:cNvPr>
        <xdr:cNvSpPr txBox="1"/>
      </xdr:nvSpPr>
      <xdr:spPr>
        <a:xfrm>
          <a:off x="540808" y="2052108"/>
          <a:ext cx="47561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solidFill>
                <a:schemeClr val="bg1"/>
              </a:solidFill>
              <a:latin typeface="Montserrat" pitchFamily="2" charset="0"/>
            </a:rPr>
            <a:t>3. Dados Financeiros - Consolidado | Financial Data - Consolidated</a:t>
          </a:r>
        </a:p>
        <a:p>
          <a:endParaRPr lang="pt-BR" sz="700" b="0">
            <a:solidFill>
              <a:schemeClr val="bg1"/>
            </a:solidFill>
            <a:latin typeface="Mulish" pitchFamily="2" charset="0"/>
          </a:endParaRPr>
        </a:p>
        <a:p>
          <a:endParaRPr lang="pt-BR" sz="700" b="0">
            <a:solidFill>
              <a:schemeClr val="bg1"/>
            </a:solidFill>
            <a:latin typeface="Mulish" pitchFamily="2" charset="0"/>
          </a:endParaRPr>
        </a:p>
      </xdr:txBody>
    </xdr:sp>
    <xdr:clientData/>
  </xdr:oneCellAnchor>
  <xdr:oneCellAnchor>
    <xdr:from>
      <xdr:col>2</xdr:col>
      <xdr:colOff>134408</xdr:colOff>
      <xdr:row>14</xdr:row>
      <xdr:rowOff>101602</xdr:rowOff>
    </xdr:from>
    <xdr:ext cx="4819649" cy="285750"/>
    <xdr:sp macro="" textlink="">
      <xdr:nvSpPr>
        <xdr:cNvPr id="11" name="CaixaDeTexto 10">
          <a:hlinkClick xmlns:r="http://schemas.openxmlformats.org/officeDocument/2006/relationships" r:id="rId4"/>
          <a:extLst>
            <a:ext uri="{FF2B5EF4-FFF2-40B4-BE49-F238E27FC236}">
              <a16:creationId xmlns:a16="http://schemas.microsoft.com/office/drawing/2014/main" id="{435D33EC-0A69-4C01-A55D-DA5EB32D512F}"/>
            </a:ext>
          </a:extLst>
        </xdr:cNvPr>
        <xdr:cNvSpPr txBox="1"/>
      </xdr:nvSpPr>
      <xdr:spPr>
        <a:xfrm>
          <a:off x="549275" y="2328335"/>
          <a:ext cx="48196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pt-BR" sz="700" b="0">
              <a:solidFill>
                <a:schemeClr val="bg1"/>
              </a:solidFill>
              <a:latin typeface="Montserrat" pitchFamily="2" charset="0"/>
            </a:rPr>
            <a:t>4. Dados Financeiros - Controladora | </a:t>
          </a:r>
          <a:r>
            <a:rPr lang="pt-BR" sz="700" b="0">
              <a:solidFill>
                <a:schemeClr val="bg1"/>
              </a:solidFill>
              <a:effectLst/>
              <a:latin typeface="Montserrat" pitchFamily="2" charset="0"/>
              <a:ea typeface="+mn-ea"/>
              <a:cs typeface="+mn-cs"/>
            </a:rPr>
            <a:t>Financial Data - Parent Company</a:t>
          </a:r>
          <a:endParaRPr lang="pt-BR" sz="700">
            <a:solidFill>
              <a:schemeClr val="bg1"/>
            </a:solidFill>
            <a:effectLst/>
            <a:latin typeface="Montserrat" pitchFamily="2" charset="0"/>
          </a:endParaRPr>
        </a:p>
        <a:p>
          <a:endParaRPr lang="pt-BR" sz="700" b="0">
            <a:solidFill>
              <a:schemeClr val="bg1"/>
            </a:solidFill>
            <a:latin typeface="Mulish" pitchFamily="2" charset="0"/>
          </a:endParaRPr>
        </a:p>
        <a:p>
          <a:endParaRPr lang="pt-BR" sz="700" b="0">
            <a:solidFill>
              <a:schemeClr val="bg1"/>
            </a:solidFill>
            <a:latin typeface="Mulish" pitchFamily="2" charset="0"/>
          </a:endParaRPr>
        </a:p>
        <a:p>
          <a:endParaRPr lang="pt-BR" sz="700" b="0">
            <a:solidFill>
              <a:schemeClr val="bg1"/>
            </a:solidFill>
            <a:latin typeface="Mulish" pitchFamily="2" charset="0"/>
          </a:endParaRPr>
        </a:p>
      </xdr:txBody>
    </xdr:sp>
    <xdr:clientData/>
  </xdr:oneCellAnchor>
  <xdr:oneCellAnchor>
    <xdr:from>
      <xdr:col>2</xdr:col>
      <xdr:colOff>142874</xdr:colOff>
      <xdr:row>16</xdr:row>
      <xdr:rowOff>113239</xdr:rowOff>
    </xdr:from>
    <xdr:ext cx="2153025" cy="285750"/>
    <xdr:sp macro="" textlink="">
      <xdr:nvSpPr>
        <xdr:cNvPr id="13" name="CaixaDeTexto 12">
          <a:hlinkClick xmlns:r="http://schemas.openxmlformats.org/officeDocument/2006/relationships" r:id="rId5"/>
          <a:extLst>
            <a:ext uri="{FF2B5EF4-FFF2-40B4-BE49-F238E27FC236}">
              <a16:creationId xmlns:a16="http://schemas.microsoft.com/office/drawing/2014/main" id="{55708B81-557A-435C-999E-95E23ADC5250}"/>
            </a:ext>
          </a:extLst>
        </xdr:cNvPr>
        <xdr:cNvSpPr txBox="1"/>
      </xdr:nvSpPr>
      <xdr:spPr>
        <a:xfrm>
          <a:off x="557741" y="2593972"/>
          <a:ext cx="2153025"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solidFill>
                <a:schemeClr val="bg1"/>
              </a:solidFill>
              <a:latin typeface="Montserrat" pitchFamily="2" charset="0"/>
            </a:rPr>
            <a:t>5. Glossário | Glossary</a:t>
          </a:r>
        </a:p>
        <a:p>
          <a:endParaRPr lang="pt-BR" sz="700" b="0">
            <a:solidFill>
              <a:schemeClr val="bg1"/>
            </a:solidFill>
            <a:latin typeface="Mulish" pitchFamily="2" charset="0"/>
          </a:endParaRPr>
        </a:p>
        <a:p>
          <a:endParaRPr lang="pt-BR" sz="700" b="0">
            <a:solidFill>
              <a:schemeClr val="bg1"/>
            </a:solidFill>
            <a:latin typeface="Mulish" pitchFamily="2" charset="0"/>
          </a:endParaRPr>
        </a:p>
      </xdr:txBody>
    </xdr:sp>
    <xdr:clientData/>
  </xdr:oneCellAnchor>
  <xdr:oneCellAnchor>
    <xdr:from>
      <xdr:col>2</xdr:col>
      <xdr:colOff>125941</xdr:colOff>
      <xdr:row>10</xdr:row>
      <xdr:rowOff>88964</xdr:rowOff>
    </xdr:from>
    <xdr:ext cx="4819649" cy="285750"/>
    <xdr:sp macro="" textlink="">
      <xdr:nvSpPr>
        <xdr:cNvPr id="2" name="CaixaDeTexto 1">
          <a:hlinkClick xmlns:r="http://schemas.openxmlformats.org/officeDocument/2006/relationships" r:id="rId6"/>
          <a:extLst>
            <a:ext uri="{FF2B5EF4-FFF2-40B4-BE49-F238E27FC236}">
              <a16:creationId xmlns:a16="http://schemas.microsoft.com/office/drawing/2014/main" id="{9C910330-FBE3-404B-9AEE-A25F3FE96E1F}"/>
            </a:ext>
          </a:extLst>
        </xdr:cNvPr>
        <xdr:cNvSpPr txBox="1"/>
      </xdr:nvSpPr>
      <xdr:spPr>
        <a:xfrm>
          <a:off x="540808" y="1782297"/>
          <a:ext cx="48196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pt-BR" sz="700" b="0">
              <a:solidFill>
                <a:schemeClr val="bg1"/>
              </a:solidFill>
              <a:latin typeface="Montserrat" pitchFamily="2" charset="0"/>
            </a:rPr>
            <a:t>2. Dados Bitcoin em Tesouraria</a:t>
          </a:r>
          <a:r>
            <a:rPr lang="pt-BR" sz="700" b="0" baseline="0">
              <a:solidFill>
                <a:schemeClr val="bg1"/>
              </a:solidFill>
              <a:latin typeface="Montserrat" pitchFamily="2" charset="0"/>
            </a:rPr>
            <a:t> | Bitcoin data in Treasury </a:t>
          </a:r>
          <a:endParaRPr lang="pt-BR" sz="700" b="0">
            <a:solidFill>
              <a:schemeClr val="bg1"/>
            </a:solidFill>
            <a:latin typeface="Montserrat" pitchFamily="2" charset="0"/>
          </a:endParaRPr>
        </a:p>
        <a:p>
          <a:endParaRPr lang="pt-BR" sz="700" b="0">
            <a:solidFill>
              <a:schemeClr val="bg1"/>
            </a:solidFill>
            <a:latin typeface="Mulish" pitchFamily="2" charset="0"/>
          </a:endParaRPr>
        </a:p>
        <a:p>
          <a:endParaRPr lang="pt-BR" sz="700" b="0">
            <a:solidFill>
              <a:schemeClr val="bg1"/>
            </a:solidFill>
            <a:latin typeface="Mulish" pitchFamily="2" charset="0"/>
          </a:endParaRPr>
        </a:p>
      </xdr:txBody>
    </xdr:sp>
    <xdr:clientData/>
  </xdr:oneCellAnchor>
  <xdr:twoCellAnchor editAs="oneCell">
    <xdr:from>
      <xdr:col>2</xdr:col>
      <xdr:colOff>187679</xdr:colOff>
      <xdr:row>3</xdr:row>
      <xdr:rowOff>2824</xdr:rowOff>
    </xdr:from>
    <xdr:to>
      <xdr:col>2</xdr:col>
      <xdr:colOff>1352186</xdr:colOff>
      <xdr:row>5</xdr:row>
      <xdr:rowOff>21601</xdr:rowOff>
    </xdr:to>
    <xdr:pic>
      <xdr:nvPicPr>
        <xdr:cNvPr id="4" name="Imagem 3">
          <a:extLst>
            <a:ext uri="{FF2B5EF4-FFF2-40B4-BE49-F238E27FC236}">
              <a16:creationId xmlns:a16="http://schemas.microsoft.com/office/drawing/2014/main" id="{F50E1D14-E974-BBDE-552E-A1E1C78BA13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2546" y="536224"/>
          <a:ext cx="1164507" cy="3626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1310042</xdr:colOff>
      <xdr:row>2</xdr:row>
      <xdr:rowOff>179705</xdr:rowOff>
    </xdr:to>
    <xdr:pic>
      <xdr:nvPicPr>
        <xdr:cNvPr id="3" name="Imagem 2">
          <a:extLst>
            <a:ext uri="{FF2B5EF4-FFF2-40B4-BE49-F238E27FC236}">
              <a16:creationId xmlns:a16="http://schemas.microsoft.com/office/drawing/2014/main" id="{698E2392-DA1A-6659-4ADB-EDEC58559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11125"/>
          <a:ext cx="1335442" cy="466725"/>
        </a:xfrm>
        <a:prstGeom prst="rect">
          <a:avLst/>
        </a:prstGeom>
      </xdr:spPr>
    </xdr:pic>
    <xdr:clientData/>
  </xdr:twoCellAnchor>
  <xdr:twoCellAnchor>
    <xdr:from>
      <xdr:col>2</xdr:col>
      <xdr:colOff>2362200</xdr:colOff>
      <xdr:row>1</xdr:row>
      <xdr:rowOff>12701</xdr:rowOff>
    </xdr:from>
    <xdr:to>
      <xdr:col>3</xdr:col>
      <xdr:colOff>2248</xdr:colOff>
      <xdr:row>2</xdr:row>
      <xdr:rowOff>140363</xdr:rowOff>
    </xdr:to>
    <xdr:grpSp>
      <xdr:nvGrpSpPr>
        <xdr:cNvPr id="4" name="Agrupar 3">
          <a:hlinkClick xmlns:r="http://schemas.openxmlformats.org/officeDocument/2006/relationships" r:id="rId2"/>
          <a:extLst>
            <a:ext uri="{FF2B5EF4-FFF2-40B4-BE49-F238E27FC236}">
              <a16:creationId xmlns:a16="http://schemas.microsoft.com/office/drawing/2014/main" id="{6E07486E-2F25-4E5B-8A41-F7297609292A}"/>
            </a:ext>
          </a:extLst>
        </xdr:cNvPr>
        <xdr:cNvGrpSpPr/>
      </xdr:nvGrpSpPr>
      <xdr:grpSpPr>
        <a:xfrm>
          <a:off x="2773680" y="210821"/>
          <a:ext cx="962368" cy="325782"/>
          <a:chOff x="7574525" y="333375"/>
          <a:chExt cx="1110983" cy="268086"/>
        </a:xfrm>
      </xdr:grpSpPr>
      <xdr:pic>
        <xdr:nvPicPr>
          <xdr:cNvPr id="6" name="Imagem 5" descr="Botão voltar - ícones de setas grátis">
            <a:hlinkClick xmlns:r="http://schemas.openxmlformats.org/officeDocument/2006/relationships" r:id="rId2"/>
            <a:extLst>
              <a:ext uri="{FF2B5EF4-FFF2-40B4-BE49-F238E27FC236}">
                <a16:creationId xmlns:a16="http://schemas.microsoft.com/office/drawing/2014/main" id="{B2A32103-C20B-C6A3-A513-FA28C49B176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7" name="CaixaDeTexto 6">
            <a:hlinkClick xmlns:r="http://schemas.openxmlformats.org/officeDocument/2006/relationships" r:id="rId2"/>
            <a:extLst>
              <a:ext uri="{FF2B5EF4-FFF2-40B4-BE49-F238E27FC236}">
                <a16:creationId xmlns:a16="http://schemas.microsoft.com/office/drawing/2014/main" id="{E512C770-CE41-0E50-E55D-D155B9EF88A0}"/>
              </a:ext>
            </a:extLst>
          </xdr:cNvPr>
          <xdr:cNvSpPr txBox="1"/>
        </xdr:nvSpPr>
        <xdr:spPr>
          <a:xfrm>
            <a:off x="7743817" y="333375"/>
            <a:ext cx="941691"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2590799</xdr:colOff>
      <xdr:row>1</xdr:row>
      <xdr:rowOff>81408</xdr:rowOff>
    </xdr:from>
    <xdr:to>
      <xdr:col>3</xdr:col>
      <xdr:colOff>165610</xdr:colOff>
      <xdr:row>3</xdr:row>
      <xdr:rowOff>20448</xdr:rowOff>
    </xdr:to>
    <xdr:grpSp>
      <xdr:nvGrpSpPr>
        <xdr:cNvPr id="10" name="Agrupar 9">
          <a:hlinkClick xmlns:r="http://schemas.openxmlformats.org/officeDocument/2006/relationships" r:id="rId1"/>
          <a:extLst>
            <a:ext uri="{FF2B5EF4-FFF2-40B4-BE49-F238E27FC236}">
              <a16:creationId xmlns:a16="http://schemas.microsoft.com/office/drawing/2014/main" id="{1CC91DBA-2E73-43CA-96D9-47946550BD04}"/>
            </a:ext>
          </a:extLst>
        </xdr:cNvPr>
        <xdr:cNvGrpSpPr/>
      </xdr:nvGrpSpPr>
      <xdr:grpSpPr>
        <a:xfrm>
          <a:off x="3002279" y="279528"/>
          <a:ext cx="897131" cy="335280"/>
          <a:chOff x="7574525" y="333373"/>
          <a:chExt cx="1360058" cy="347550"/>
        </a:xfrm>
      </xdr:grpSpPr>
      <xdr:pic>
        <xdr:nvPicPr>
          <xdr:cNvPr id="11" name="Imagem 10" descr="Botão voltar - ícones de setas grátis">
            <a:hlinkClick xmlns:r="http://schemas.openxmlformats.org/officeDocument/2006/relationships" r:id="rId1"/>
            <a:extLst>
              <a:ext uri="{FF2B5EF4-FFF2-40B4-BE49-F238E27FC236}">
                <a16:creationId xmlns:a16="http://schemas.microsoft.com/office/drawing/2014/main" id="{C16827EB-F781-299E-7F7F-F46AB3C7F246}"/>
              </a:ext>
            </a:extLst>
          </xdr:cNvPr>
          <xdr:cNvPicPr>
            <a:picLocks noChangeArrowheads="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CaixaDeTexto 11">
            <a:hlinkClick xmlns:r="http://schemas.openxmlformats.org/officeDocument/2006/relationships" r:id="rId1"/>
            <a:extLst>
              <a:ext uri="{FF2B5EF4-FFF2-40B4-BE49-F238E27FC236}">
                <a16:creationId xmlns:a16="http://schemas.microsoft.com/office/drawing/2014/main" id="{D167F56A-51D1-1B49-EDC3-BDCA423CA4F7}"/>
              </a:ext>
            </a:extLst>
          </xdr:cNvPr>
          <xdr:cNvSpPr txBox="1"/>
        </xdr:nvSpPr>
        <xdr:spPr>
          <a:xfrm>
            <a:off x="7743827" y="333373"/>
            <a:ext cx="1190756" cy="347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solidFill>
                  <a:schemeClr val="bg1"/>
                </a:solidFill>
              </a:rPr>
              <a:t>Início | Index</a:t>
            </a:r>
          </a:p>
        </xdr:txBody>
      </xdr:sp>
    </xdr:grpSp>
    <xdr:clientData/>
  </xdr:twoCellAnchor>
  <xdr:twoCellAnchor editAs="oneCell">
    <xdr:from>
      <xdr:col>1</xdr:col>
      <xdr:colOff>203200</xdr:colOff>
      <xdr:row>0</xdr:row>
      <xdr:rowOff>63500</xdr:rowOff>
    </xdr:from>
    <xdr:to>
      <xdr:col>2</xdr:col>
      <xdr:colOff>1184263</xdr:colOff>
      <xdr:row>2</xdr:row>
      <xdr:rowOff>84665</xdr:rowOff>
    </xdr:to>
    <xdr:pic>
      <xdr:nvPicPr>
        <xdr:cNvPr id="2" name="Imagem 3">
          <a:extLst>
            <a:ext uri="{FF2B5EF4-FFF2-40B4-BE49-F238E27FC236}">
              <a16:creationId xmlns:a16="http://schemas.microsoft.com/office/drawing/2014/main" id="{F0ED10EA-4821-2F4C-925F-83993DB13F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1800" y="63500"/>
          <a:ext cx="1209663" cy="402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85725</xdr:colOff>
      <xdr:row>0</xdr:row>
      <xdr:rowOff>0</xdr:rowOff>
    </xdr:from>
    <xdr:to>
      <xdr:col>2</xdr:col>
      <xdr:colOff>1677417</xdr:colOff>
      <xdr:row>3</xdr:row>
      <xdr:rowOff>73432</xdr:rowOff>
    </xdr:to>
    <xdr:pic>
      <xdr:nvPicPr>
        <xdr:cNvPr id="5" name="Imagem 4">
          <a:extLst>
            <a:ext uri="{FF2B5EF4-FFF2-40B4-BE49-F238E27FC236}">
              <a16:creationId xmlns:a16="http://schemas.microsoft.com/office/drawing/2014/main" id="{0647B1D1-9E7F-A6CF-6E20-7CEEDC2C3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0"/>
          <a:ext cx="1801242" cy="660807"/>
        </a:xfrm>
        <a:prstGeom prst="rect">
          <a:avLst/>
        </a:prstGeom>
      </xdr:spPr>
    </xdr:pic>
    <xdr:clientData/>
  </xdr:twoCellAnchor>
  <xdr:twoCellAnchor>
    <xdr:from>
      <xdr:col>2</xdr:col>
      <xdr:colOff>2840037</xdr:colOff>
      <xdr:row>1</xdr:row>
      <xdr:rowOff>73025</xdr:rowOff>
    </xdr:from>
    <xdr:to>
      <xdr:col>2</xdr:col>
      <xdr:colOff>3841253</xdr:colOff>
      <xdr:row>2</xdr:row>
      <xdr:rowOff>131210</xdr:rowOff>
    </xdr:to>
    <xdr:grpSp>
      <xdr:nvGrpSpPr>
        <xdr:cNvPr id="2" name="Agrupar 1">
          <a:hlinkClick xmlns:r="http://schemas.openxmlformats.org/officeDocument/2006/relationships" r:id="rId2"/>
          <a:extLst>
            <a:ext uri="{FF2B5EF4-FFF2-40B4-BE49-F238E27FC236}">
              <a16:creationId xmlns:a16="http://schemas.microsoft.com/office/drawing/2014/main" id="{97C78434-14DB-497E-98AF-64962A1635BE}"/>
            </a:ext>
          </a:extLst>
        </xdr:cNvPr>
        <xdr:cNvGrpSpPr/>
      </xdr:nvGrpSpPr>
      <xdr:grpSpPr>
        <a:xfrm>
          <a:off x="3251517" y="271145"/>
          <a:ext cx="1001216" cy="256305"/>
          <a:chOff x="7574525" y="333375"/>
          <a:chExt cx="1110992" cy="268086"/>
        </a:xfrm>
      </xdr:grpSpPr>
      <xdr:pic>
        <xdr:nvPicPr>
          <xdr:cNvPr id="3" name="Imagem 2" descr="Botão voltar - ícones de setas grátis">
            <a:hlinkClick xmlns:r="http://schemas.openxmlformats.org/officeDocument/2006/relationships" r:id="rId2"/>
            <a:extLst>
              <a:ext uri="{FF2B5EF4-FFF2-40B4-BE49-F238E27FC236}">
                <a16:creationId xmlns:a16="http://schemas.microsoft.com/office/drawing/2014/main" id="{8C478593-963E-875D-C234-020FA44D119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CaixaDeTexto 3">
            <a:hlinkClick xmlns:r="http://schemas.openxmlformats.org/officeDocument/2006/relationships" r:id="rId2"/>
            <a:extLst>
              <a:ext uri="{FF2B5EF4-FFF2-40B4-BE49-F238E27FC236}">
                <a16:creationId xmlns:a16="http://schemas.microsoft.com/office/drawing/2014/main" id="{5FC5A2E7-D0BB-A1DB-803E-2D019B69ED13}"/>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180974</xdr:colOff>
      <xdr:row>0</xdr:row>
      <xdr:rowOff>85725</xdr:rowOff>
    </xdr:from>
    <xdr:to>
      <xdr:col>2</xdr:col>
      <xdr:colOff>1181099</xdr:colOff>
      <xdr:row>3</xdr:row>
      <xdr:rowOff>28575</xdr:rowOff>
    </xdr:to>
    <xdr:pic>
      <xdr:nvPicPr>
        <xdr:cNvPr id="7" name="Imagem 6">
          <a:extLst>
            <a:ext uri="{FF2B5EF4-FFF2-40B4-BE49-F238E27FC236}">
              <a16:creationId xmlns:a16="http://schemas.microsoft.com/office/drawing/2014/main" id="{177A23C8-46DF-9894-F140-D93373074C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64" t="19798" r="11520" b="19668"/>
        <a:stretch/>
      </xdr:blipFill>
      <xdr:spPr>
        <a:xfrm>
          <a:off x="390524" y="85725"/>
          <a:ext cx="1209675" cy="542925"/>
        </a:xfrm>
        <a:prstGeom prst="rect">
          <a:avLst/>
        </a:prstGeom>
      </xdr:spPr>
    </xdr:pic>
    <xdr:clientData/>
  </xdr:twoCellAnchor>
  <xdr:twoCellAnchor>
    <xdr:from>
      <xdr:col>2</xdr:col>
      <xdr:colOff>2486025</xdr:colOff>
      <xdr:row>1</xdr:row>
      <xdr:rowOff>85725</xdr:rowOff>
    </xdr:from>
    <xdr:to>
      <xdr:col>2</xdr:col>
      <xdr:colOff>3638053</xdr:colOff>
      <xdr:row>2</xdr:row>
      <xdr:rowOff>143910</xdr:rowOff>
    </xdr:to>
    <xdr:grpSp>
      <xdr:nvGrpSpPr>
        <xdr:cNvPr id="2" name="Agrupar 1">
          <a:hlinkClick xmlns:r="http://schemas.openxmlformats.org/officeDocument/2006/relationships" r:id="rId2"/>
          <a:extLst>
            <a:ext uri="{FF2B5EF4-FFF2-40B4-BE49-F238E27FC236}">
              <a16:creationId xmlns:a16="http://schemas.microsoft.com/office/drawing/2014/main" id="{19353683-9719-4482-916F-B9B0F28E6FD5}"/>
            </a:ext>
          </a:extLst>
        </xdr:cNvPr>
        <xdr:cNvGrpSpPr/>
      </xdr:nvGrpSpPr>
      <xdr:grpSpPr>
        <a:xfrm>
          <a:off x="2897505" y="283845"/>
          <a:ext cx="1152028" cy="256305"/>
          <a:chOff x="7567730" y="333375"/>
          <a:chExt cx="1117787" cy="268086"/>
        </a:xfrm>
      </xdr:grpSpPr>
      <xdr:pic>
        <xdr:nvPicPr>
          <xdr:cNvPr id="6" name="Imagem 5" descr="Botão voltar - ícones de setas grátis">
            <a:hlinkClick xmlns:r="http://schemas.openxmlformats.org/officeDocument/2006/relationships" r:id="rId2"/>
            <a:extLst>
              <a:ext uri="{FF2B5EF4-FFF2-40B4-BE49-F238E27FC236}">
                <a16:creationId xmlns:a16="http://schemas.microsoft.com/office/drawing/2014/main" id="{CCC0CC1B-689A-B0E0-FDE0-CDF0873439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67730" y="342850"/>
            <a:ext cx="209252" cy="2100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CaixaDeTexto 7">
            <a:hlinkClick xmlns:r="http://schemas.openxmlformats.org/officeDocument/2006/relationships" r:id="rId2"/>
            <a:extLst>
              <a:ext uri="{FF2B5EF4-FFF2-40B4-BE49-F238E27FC236}">
                <a16:creationId xmlns:a16="http://schemas.microsoft.com/office/drawing/2014/main" id="{CBCE0012-CEFE-0916-C97E-F06CD589AD11}"/>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1310042</xdr:colOff>
      <xdr:row>2</xdr:row>
      <xdr:rowOff>177800</xdr:rowOff>
    </xdr:to>
    <xdr:pic>
      <xdr:nvPicPr>
        <xdr:cNvPr id="2" name="Imagem 1">
          <a:extLst>
            <a:ext uri="{FF2B5EF4-FFF2-40B4-BE49-F238E27FC236}">
              <a16:creationId xmlns:a16="http://schemas.microsoft.com/office/drawing/2014/main" id="{696ADBF2-C69C-4537-AD78-474E1C894B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50" y="111125"/>
          <a:ext cx="1338617" cy="466725"/>
        </a:xfrm>
        <a:prstGeom prst="rect">
          <a:avLst/>
        </a:prstGeom>
      </xdr:spPr>
    </xdr:pic>
    <xdr:clientData/>
  </xdr:twoCellAnchor>
  <xdr:twoCellAnchor>
    <xdr:from>
      <xdr:col>48</xdr:col>
      <xdr:colOff>487363</xdr:colOff>
      <xdr:row>14</xdr:row>
      <xdr:rowOff>157162</xdr:rowOff>
    </xdr:from>
    <xdr:to>
      <xdr:col>49</xdr:col>
      <xdr:colOff>255588</xdr:colOff>
      <xdr:row>14</xdr:row>
      <xdr:rowOff>157162</xdr:rowOff>
    </xdr:to>
    <xdr:cxnSp macro="">
      <xdr:nvCxnSpPr>
        <xdr:cNvPr id="6" name="Conector reto 5">
          <a:extLst>
            <a:ext uri="{FF2B5EF4-FFF2-40B4-BE49-F238E27FC236}">
              <a16:creationId xmlns:a16="http://schemas.microsoft.com/office/drawing/2014/main" id="{31BD26D6-A06F-C9A1-C55C-D1306B26E9C1}"/>
            </a:ext>
          </a:extLst>
        </xdr:cNvPr>
        <xdr:cNvCxnSpPr/>
      </xdr:nvCxnSpPr>
      <xdr:spPr bwMode="grayWhite">
        <a:xfrm>
          <a:off x="35240913" y="2881312"/>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134938</xdr:colOff>
      <xdr:row>10</xdr:row>
      <xdr:rowOff>33337</xdr:rowOff>
    </xdr:from>
    <xdr:to>
      <xdr:col>43</xdr:col>
      <xdr:colOff>511176</xdr:colOff>
      <xdr:row>10</xdr:row>
      <xdr:rowOff>33337</xdr:rowOff>
    </xdr:to>
    <xdr:cxnSp macro="">
      <xdr:nvCxnSpPr>
        <xdr:cNvPr id="7" name="Conector reto 6">
          <a:extLst>
            <a:ext uri="{FF2B5EF4-FFF2-40B4-BE49-F238E27FC236}">
              <a16:creationId xmlns:a16="http://schemas.microsoft.com/office/drawing/2014/main" id="{F384182F-1E33-3137-B7A0-F06DCA9B3968}"/>
            </a:ext>
          </a:extLst>
        </xdr:cNvPr>
        <xdr:cNvCxnSpPr/>
      </xdr:nvCxnSpPr>
      <xdr:spPr bwMode="grayWhite">
        <a:xfrm>
          <a:off x="31840488" y="1836737"/>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374650</xdr:colOff>
      <xdr:row>10</xdr:row>
      <xdr:rowOff>160337</xdr:rowOff>
    </xdr:from>
    <xdr:to>
      <xdr:col>45</xdr:col>
      <xdr:colOff>142875</xdr:colOff>
      <xdr:row>10</xdr:row>
      <xdr:rowOff>160337</xdr:rowOff>
    </xdr:to>
    <xdr:cxnSp macro="">
      <xdr:nvCxnSpPr>
        <xdr:cNvPr id="8" name="Conector reto 7">
          <a:extLst>
            <a:ext uri="{FF2B5EF4-FFF2-40B4-BE49-F238E27FC236}">
              <a16:creationId xmlns:a16="http://schemas.microsoft.com/office/drawing/2014/main" id="{76687529-0665-172A-F766-A2EA7B9F686C}"/>
            </a:ext>
          </a:extLst>
        </xdr:cNvPr>
        <xdr:cNvCxnSpPr>
          <a:cxnSpLocks/>
        </xdr:cNvCxnSpPr>
      </xdr:nvCxnSpPr>
      <xdr:spPr bwMode="grayWhite">
        <a:xfrm>
          <a:off x="32689800" y="1963737"/>
          <a:ext cx="377825" cy="0"/>
        </a:xfrm>
        <a:prstGeom prst="line">
          <a:avLst/>
        </a:prstGeom>
        <a:noFill/>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6350</xdr:colOff>
      <xdr:row>11</xdr:row>
      <xdr:rowOff>147637</xdr:rowOff>
    </xdr:from>
    <xdr:to>
      <xdr:col>46</xdr:col>
      <xdr:colOff>384175</xdr:colOff>
      <xdr:row>11</xdr:row>
      <xdr:rowOff>147637</xdr:rowOff>
    </xdr:to>
    <xdr:cxnSp macro="">
      <xdr:nvCxnSpPr>
        <xdr:cNvPr id="9" name="Conector reto 8">
          <a:extLst>
            <a:ext uri="{FF2B5EF4-FFF2-40B4-BE49-F238E27FC236}">
              <a16:creationId xmlns:a16="http://schemas.microsoft.com/office/drawing/2014/main" id="{CD2A964D-02E0-206C-1ED4-DFC3CD04BB44}"/>
            </a:ext>
          </a:extLst>
        </xdr:cNvPr>
        <xdr:cNvCxnSpPr>
          <a:cxnSpLocks/>
        </xdr:cNvCxnSpPr>
      </xdr:nvCxnSpPr>
      <xdr:spPr bwMode="grayWhite">
        <a:xfrm>
          <a:off x="33540700" y="2135187"/>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247650</xdr:colOff>
      <xdr:row>14</xdr:row>
      <xdr:rowOff>28575</xdr:rowOff>
    </xdr:from>
    <xdr:to>
      <xdr:col>48</xdr:col>
      <xdr:colOff>14288</xdr:colOff>
      <xdr:row>14</xdr:row>
      <xdr:rowOff>28575</xdr:rowOff>
    </xdr:to>
    <xdr:cxnSp macro="">
      <xdr:nvCxnSpPr>
        <xdr:cNvPr id="10" name="Conector reto 9">
          <a:extLst>
            <a:ext uri="{FF2B5EF4-FFF2-40B4-BE49-F238E27FC236}">
              <a16:creationId xmlns:a16="http://schemas.microsoft.com/office/drawing/2014/main" id="{93A7F91C-B115-7F69-1E87-97DAAAAC9F9D}"/>
            </a:ext>
          </a:extLst>
        </xdr:cNvPr>
        <xdr:cNvCxnSpPr>
          <a:cxnSpLocks/>
        </xdr:cNvCxnSpPr>
      </xdr:nvCxnSpPr>
      <xdr:spPr bwMode="grayWhite">
        <a:xfrm>
          <a:off x="34391600" y="2752725"/>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50</xdr:col>
      <xdr:colOff>119063</xdr:colOff>
      <xdr:row>20</xdr:row>
      <xdr:rowOff>176212</xdr:rowOff>
    </xdr:from>
    <xdr:to>
      <xdr:col>50</xdr:col>
      <xdr:colOff>495301</xdr:colOff>
      <xdr:row>20</xdr:row>
      <xdr:rowOff>176212</xdr:rowOff>
    </xdr:to>
    <xdr:cxnSp macro="">
      <xdr:nvCxnSpPr>
        <xdr:cNvPr id="11" name="Conector reto 10">
          <a:extLst>
            <a:ext uri="{FF2B5EF4-FFF2-40B4-BE49-F238E27FC236}">
              <a16:creationId xmlns:a16="http://schemas.microsoft.com/office/drawing/2014/main" id="{8B3893F8-5376-A7B2-0459-4410A8FEA94A}"/>
            </a:ext>
          </a:extLst>
        </xdr:cNvPr>
        <xdr:cNvCxnSpPr>
          <a:cxnSpLocks/>
        </xdr:cNvCxnSpPr>
      </xdr:nvCxnSpPr>
      <xdr:spPr bwMode="grayWhite">
        <a:xfrm>
          <a:off x="36091813" y="3636962"/>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51</xdr:col>
      <xdr:colOff>358775</xdr:colOff>
      <xdr:row>17</xdr:row>
      <xdr:rowOff>150812</xdr:rowOff>
    </xdr:from>
    <xdr:to>
      <xdr:col>52</xdr:col>
      <xdr:colOff>127000</xdr:colOff>
      <xdr:row>17</xdr:row>
      <xdr:rowOff>150812</xdr:rowOff>
    </xdr:to>
    <xdr:cxnSp macro="">
      <xdr:nvCxnSpPr>
        <xdr:cNvPr id="12" name="Conector reto 11">
          <a:extLst>
            <a:ext uri="{FF2B5EF4-FFF2-40B4-BE49-F238E27FC236}">
              <a16:creationId xmlns:a16="http://schemas.microsoft.com/office/drawing/2014/main" id="{259E70B9-AEBD-9DA2-F161-324592D17EC2}"/>
            </a:ext>
          </a:extLst>
        </xdr:cNvPr>
        <xdr:cNvCxnSpPr>
          <a:cxnSpLocks/>
        </xdr:cNvCxnSpPr>
      </xdr:nvCxnSpPr>
      <xdr:spPr bwMode="grayWhite">
        <a:xfrm>
          <a:off x="36941125" y="3059112"/>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42</xdr:col>
      <xdr:colOff>252413</xdr:colOff>
      <xdr:row>21</xdr:row>
      <xdr:rowOff>19050</xdr:rowOff>
    </xdr:from>
    <xdr:to>
      <xdr:col>43</xdr:col>
      <xdr:colOff>153989</xdr:colOff>
      <xdr:row>22</xdr:row>
      <xdr:rowOff>30163</xdr:rowOff>
    </xdr:to>
    <xdr:sp macro="" textlink="">
      <xdr:nvSpPr>
        <xdr:cNvPr id="14" name="Forma Livre: Forma 13">
          <a:extLst>
            <a:ext uri="{FF2B5EF4-FFF2-40B4-BE49-F238E27FC236}">
              <a16:creationId xmlns:a16="http://schemas.microsoft.com/office/drawing/2014/main" id="{8969A3C1-8BC0-7179-81B0-2F19D06789E3}"/>
            </a:ext>
          </a:extLst>
        </xdr:cNvPr>
        <xdr:cNvSpPr/>
      </xdr:nvSpPr>
      <xdr:spPr bwMode="white">
        <a:xfrm>
          <a:off x="31348363" y="3663950"/>
          <a:ext cx="511176" cy="195263"/>
        </a:xfrm>
        <a:custGeom>
          <a:avLst/>
          <a:gdLst/>
          <a:ahLst/>
          <a:cxnLst/>
          <a:rect l="0" t="0" r="0" b="0"/>
          <a:pathLst>
            <a:path w="511176" h="195263">
              <a:moveTo>
                <a:pt x="0" y="138112"/>
              </a:moveTo>
              <a:lnTo>
                <a:pt x="511175" y="0"/>
              </a:lnTo>
              <a:lnTo>
                <a:pt x="511175" y="57150"/>
              </a:lnTo>
              <a:lnTo>
                <a:pt x="0" y="195262"/>
              </a:lnTo>
              <a:close/>
            </a:path>
          </a:pathLst>
        </a:custGeom>
        <a:no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1pPr>
          <a:lvl2pPr marR="0" lvl="1"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2pPr>
          <a:lvl3pPr marR="0" lvl="2"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3pPr>
          <a:lvl4pPr marR="0" lvl="3"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4pPr>
          <a:lvl5pPr marR="0" lvl="4"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5pPr>
          <a:lvl6pPr marR="0" lvl="5"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6pPr>
          <a:lvl7pPr marR="0" lvl="6"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7pPr>
          <a:lvl8pPr marR="0" lvl="7"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8pPr>
          <a:lvl9pPr marR="0" lvl="8"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9pPr>
        </a:lstStyle>
        <a:p>
          <a:pPr algn="ctr"/>
          <a:endParaRPr lang="pt-BR" sz="800">
            <a:solidFill>
              <a:schemeClr val="bg2"/>
            </a:solidFill>
            <a:latin typeface="Itau Display" panose="020B0503020204020204" pitchFamily="34" charset="0"/>
            <a:cs typeface="Itau Display" panose="020B0503020204020204" pitchFamily="34" charset="0"/>
          </a:endParaRPr>
        </a:p>
      </xdr:txBody>
    </xdr:sp>
    <xdr:clientData/>
  </xdr:twoCellAnchor>
  <xdr:twoCellAnchor>
    <xdr:from>
      <xdr:col>52</xdr:col>
      <xdr:colOff>107950</xdr:colOff>
      <xdr:row>21</xdr:row>
      <xdr:rowOff>19050</xdr:rowOff>
    </xdr:from>
    <xdr:to>
      <xdr:col>53</xdr:col>
      <xdr:colOff>9526</xdr:colOff>
      <xdr:row>22</xdr:row>
      <xdr:rowOff>30163</xdr:rowOff>
    </xdr:to>
    <xdr:sp macro="" textlink="">
      <xdr:nvSpPr>
        <xdr:cNvPr id="15" name="Forma Livre: Forma 14">
          <a:extLst>
            <a:ext uri="{FF2B5EF4-FFF2-40B4-BE49-F238E27FC236}">
              <a16:creationId xmlns:a16="http://schemas.microsoft.com/office/drawing/2014/main" id="{4B3217A0-89CD-3CDC-C5FE-4D188EC8F36E}"/>
            </a:ext>
          </a:extLst>
        </xdr:cNvPr>
        <xdr:cNvSpPr/>
      </xdr:nvSpPr>
      <xdr:spPr bwMode="white">
        <a:xfrm>
          <a:off x="37299900" y="3663950"/>
          <a:ext cx="511176" cy="195263"/>
        </a:xfrm>
        <a:custGeom>
          <a:avLst/>
          <a:gdLst/>
          <a:ahLst/>
          <a:cxnLst/>
          <a:rect l="0" t="0" r="0" b="0"/>
          <a:pathLst>
            <a:path w="511176" h="195263">
              <a:moveTo>
                <a:pt x="0" y="138112"/>
              </a:moveTo>
              <a:lnTo>
                <a:pt x="511175" y="0"/>
              </a:lnTo>
              <a:lnTo>
                <a:pt x="511175" y="57150"/>
              </a:lnTo>
              <a:lnTo>
                <a:pt x="0" y="195262"/>
              </a:lnTo>
              <a:close/>
            </a:path>
          </a:pathLst>
        </a:custGeom>
        <a:no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1pPr>
          <a:lvl2pPr marR="0" lvl="1"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2pPr>
          <a:lvl3pPr marR="0" lvl="2"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3pPr>
          <a:lvl4pPr marR="0" lvl="3"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4pPr>
          <a:lvl5pPr marR="0" lvl="4"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5pPr>
          <a:lvl6pPr marR="0" lvl="5"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6pPr>
          <a:lvl7pPr marR="0" lvl="6"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7pPr>
          <a:lvl8pPr marR="0" lvl="7"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8pPr>
          <a:lvl9pPr marR="0" lvl="8"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9pPr>
        </a:lstStyle>
        <a:p>
          <a:pPr algn="ctr"/>
          <a:endParaRPr lang="pt-BR" sz="800">
            <a:solidFill>
              <a:schemeClr val="bg2"/>
            </a:solidFill>
            <a:latin typeface="Itau Display" panose="020B0503020204020204" pitchFamily="34" charset="0"/>
            <a:cs typeface="Itau Display" panose="020B0503020204020204" pitchFamily="34" charset="0"/>
          </a:endParaRPr>
        </a:p>
      </xdr:txBody>
    </xdr:sp>
    <xdr:clientData/>
  </xdr:twoCellAnchor>
  <xdr:twoCellAnchor>
    <xdr:from>
      <xdr:col>2</xdr:col>
      <xdr:colOff>2846290</xdr:colOff>
      <xdr:row>1</xdr:row>
      <xdr:rowOff>97118</xdr:rowOff>
    </xdr:from>
    <xdr:to>
      <xdr:col>2</xdr:col>
      <xdr:colOff>3847506</xdr:colOff>
      <xdr:row>2</xdr:row>
      <xdr:rowOff>155303</xdr:rowOff>
    </xdr:to>
    <xdr:grpSp>
      <xdr:nvGrpSpPr>
        <xdr:cNvPr id="3" name="Agrupar 2">
          <a:hlinkClick xmlns:r="http://schemas.openxmlformats.org/officeDocument/2006/relationships" r:id="rId2"/>
          <a:extLst>
            <a:ext uri="{FF2B5EF4-FFF2-40B4-BE49-F238E27FC236}">
              <a16:creationId xmlns:a16="http://schemas.microsoft.com/office/drawing/2014/main" id="{F5C10696-4FBB-49AC-828F-056021BA53B6}"/>
            </a:ext>
          </a:extLst>
        </xdr:cNvPr>
        <xdr:cNvGrpSpPr/>
      </xdr:nvGrpSpPr>
      <xdr:grpSpPr>
        <a:xfrm>
          <a:off x="3257770" y="295238"/>
          <a:ext cx="1001216" cy="256305"/>
          <a:chOff x="7574525" y="333375"/>
          <a:chExt cx="1110992" cy="268086"/>
        </a:xfrm>
      </xdr:grpSpPr>
      <xdr:pic>
        <xdr:nvPicPr>
          <xdr:cNvPr id="4" name="Imagem 3" descr="Botão voltar - ícones de setas grátis">
            <a:hlinkClick xmlns:r="http://schemas.openxmlformats.org/officeDocument/2006/relationships" r:id="rId2"/>
            <a:extLst>
              <a:ext uri="{FF2B5EF4-FFF2-40B4-BE49-F238E27FC236}">
                <a16:creationId xmlns:a16="http://schemas.microsoft.com/office/drawing/2014/main" id="{8AF435FB-3655-3476-F7EB-F3DD0B64BEA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CaixaDeTexto 4">
            <a:hlinkClick xmlns:r="http://schemas.openxmlformats.org/officeDocument/2006/relationships" r:id="rId2"/>
            <a:extLst>
              <a:ext uri="{FF2B5EF4-FFF2-40B4-BE49-F238E27FC236}">
                <a16:creationId xmlns:a16="http://schemas.microsoft.com/office/drawing/2014/main" id="{D682AD13-38B2-BCD7-39F8-8E6E231710A6}"/>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1306867</xdr:colOff>
      <xdr:row>2</xdr:row>
      <xdr:rowOff>180975</xdr:rowOff>
    </xdr:to>
    <xdr:pic>
      <xdr:nvPicPr>
        <xdr:cNvPr id="2" name="Imagem 1">
          <a:extLst>
            <a:ext uri="{FF2B5EF4-FFF2-40B4-BE49-F238E27FC236}">
              <a16:creationId xmlns:a16="http://schemas.microsoft.com/office/drawing/2014/main" id="{0E99C7F1-365B-4DF7-89C7-DBC76A555A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50" y="111125"/>
          <a:ext cx="1335442" cy="466725"/>
        </a:xfrm>
        <a:prstGeom prst="rect">
          <a:avLst/>
        </a:prstGeom>
      </xdr:spPr>
    </xdr:pic>
    <xdr:clientData/>
  </xdr:twoCellAnchor>
  <xdr:twoCellAnchor>
    <xdr:from>
      <xdr:col>3</xdr:col>
      <xdr:colOff>1180357</xdr:colOff>
      <xdr:row>1</xdr:row>
      <xdr:rowOff>82177</xdr:rowOff>
    </xdr:from>
    <xdr:to>
      <xdr:col>3</xdr:col>
      <xdr:colOff>2181573</xdr:colOff>
      <xdr:row>2</xdr:row>
      <xdr:rowOff>140362</xdr:rowOff>
    </xdr:to>
    <xdr:grpSp>
      <xdr:nvGrpSpPr>
        <xdr:cNvPr id="6" name="Agrupar 5">
          <a:hlinkClick xmlns:r="http://schemas.openxmlformats.org/officeDocument/2006/relationships" r:id="rId2"/>
          <a:extLst>
            <a:ext uri="{FF2B5EF4-FFF2-40B4-BE49-F238E27FC236}">
              <a16:creationId xmlns:a16="http://schemas.microsoft.com/office/drawing/2014/main" id="{3DCD4DD0-57A4-46BA-B5B0-FFB55BE94BEE}"/>
            </a:ext>
          </a:extLst>
        </xdr:cNvPr>
        <xdr:cNvGrpSpPr/>
      </xdr:nvGrpSpPr>
      <xdr:grpSpPr>
        <a:xfrm>
          <a:off x="3794017" y="280297"/>
          <a:ext cx="1001216" cy="256305"/>
          <a:chOff x="7574525" y="333375"/>
          <a:chExt cx="1110992" cy="268086"/>
        </a:xfrm>
      </xdr:grpSpPr>
      <xdr:pic>
        <xdr:nvPicPr>
          <xdr:cNvPr id="7" name="Imagem 6" descr="Botão voltar - ícones de setas grátis">
            <a:hlinkClick xmlns:r="http://schemas.openxmlformats.org/officeDocument/2006/relationships" r:id="rId2"/>
            <a:extLst>
              <a:ext uri="{FF2B5EF4-FFF2-40B4-BE49-F238E27FC236}">
                <a16:creationId xmlns:a16="http://schemas.microsoft.com/office/drawing/2014/main" id="{332DA0A7-6374-5071-E407-37DF0A6C0E9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CaixaDeTexto 7">
            <a:hlinkClick xmlns:r="http://schemas.openxmlformats.org/officeDocument/2006/relationships" r:id="rId2"/>
            <a:extLst>
              <a:ext uri="{FF2B5EF4-FFF2-40B4-BE49-F238E27FC236}">
                <a16:creationId xmlns:a16="http://schemas.microsoft.com/office/drawing/2014/main" id="{D5CB295B-27AB-767B-34DD-5999050D198A}"/>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37CA-4723-4753-9716-94293FE93CA0}">
  <dimension ref="A1:XFC61"/>
  <sheetViews>
    <sheetView showGridLines="0" tabSelected="1" view="pageBreakPreview" zoomScale="130" zoomScaleNormal="110" zoomScaleSheetLayoutView="130" workbookViewId="0"/>
  </sheetViews>
  <sheetFormatPr defaultColWidth="0" defaultRowHeight="16.05" customHeight="1" zeroHeight="1"/>
  <cols>
    <col min="1" max="1" width="3.109375" style="51" customWidth="1"/>
    <col min="2" max="2" width="3" style="51" customWidth="1"/>
    <col min="3" max="3" width="55.77734375" style="51" customWidth="1"/>
    <col min="4" max="8" width="8.6640625" style="51" customWidth="1"/>
    <col min="9" max="9" width="5.109375" style="51" customWidth="1"/>
    <col min="10" max="10" width="8.6640625" style="51" hidden="1" customWidth="1"/>
    <col min="11" max="12" width="6.44140625" style="51" hidden="1" customWidth="1"/>
    <col min="13" max="16383" width="8.6640625" style="51" hidden="1"/>
    <col min="16384" max="16384" width="48" style="51" hidden="1" customWidth="1"/>
  </cols>
  <sheetData>
    <row r="1" spans="1:7" ht="15"/>
    <row r="2" spans="1:7" ht="15"/>
    <row r="3" spans="1:7" ht="15"/>
    <row r="4" spans="1:7" s="52" customFormat="1" ht="15">
      <c r="C4" s="53"/>
    </row>
    <row r="5" spans="1:7" s="54" customFormat="1" ht="15">
      <c r="C5" s="52"/>
    </row>
    <row r="6" spans="1:7" ht="15">
      <c r="A6" s="54"/>
    </row>
    <row r="7" spans="1:7" ht="15">
      <c r="A7" s="54"/>
    </row>
    <row r="8" spans="1:7" s="55" customFormat="1" ht="15">
      <c r="A8" s="54"/>
      <c r="D8" s="56"/>
    </row>
    <row r="9" spans="1:7" s="55" customFormat="1" ht="15">
      <c r="A9" s="54"/>
      <c r="C9" s="51"/>
    </row>
    <row r="10" spans="1:7" s="55" customFormat="1" ht="7.05" customHeight="1">
      <c r="A10" s="54"/>
      <c r="C10" s="51"/>
    </row>
    <row r="11" spans="1:7" s="55" customFormat="1" ht="15">
      <c r="A11" s="54"/>
      <c r="C11" s="51"/>
    </row>
    <row r="12" spans="1:7" s="55" customFormat="1" ht="7.05" customHeight="1">
      <c r="A12" s="54"/>
      <c r="C12" s="51"/>
    </row>
    <row r="13" spans="1:7" s="55" customFormat="1" ht="15">
      <c r="A13" s="54"/>
      <c r="C13" s="51"/>
      <c r="G13" s="56"/>
    </row>
    <row r="14" spans="1:7" s="55" customFormat="1" ht="7.05" customHeight="1">
      <c r="A14" s="54"/>
      <c r="C14" s="51"/>
      <c r="G14" s="56"/>
    </row>
    <row r="15" spans="1:7" s="55" customFormat="1" ht="15">
      <c r="A15" s="54"/>
      <c r="C15" s="51"/>
    </row>
    <row r="16" spans="1:7" ht="6" customHeight="1"/>
    <row r="17" spans="3:3" ht="15"/>
    <row r="18" spans="3:3" s="55" customFormat="1" ht="15">
      <c r="C18" s="51"/>
    </row>
    <row r="19" spans="3:3" ht="6" customHeight="1"/>
    <row r="20" spans="3:3" ht="15"/>
    <row r="21" spans="3:3" s="55" customFormat="1" ht="15">
      <c r="C21" s="56"/>
    </row>
    <row r="22" spans="3:3" ht="6" customHeight="1"/>
    <row r="23" spans="3:3" ht="15"/>
    <row r="24" spans="3:3" s="55" customFormat="1" ht="9" customHeight="1">
      <c r="C24" s="51"/>
    </row>
    <row r="25" spans="3:3" s="55" customFormat="1" ht="7.5" hidden="1" customHeight="1">
      <c r="C25" s="51"/>
    </row>
    <row r="26" spans="3:3" ht="6" hidden="1" customHeight="1"/>
    <row r="27" spans="3:3" ht="17.55" hidden="1" customHeight="1"/>
    <row r="28" spans="3:3" s="55" customFormat="1" ht="15" hidden="1">
      <c r="C28" s="51"/>
    </row>
    <row r="29" spans="3:3" ht="6" hidden="1" customHeight="1"/>
    <row r="30" spans="3:3" ht="15" hidden="1"/>
    <row r="31" spans="3:3" s="55" customFormat="1" ht="15" hidden="1">
      <c r="C31" s="51"/>
    </row>
    <row r="32" spans="3:3" s="55" customFormat="1" ht="12" hidden="1" customHeight="1">
      <c r="C32" s="51"/>
    </row>
    <row r="33" spans="3:3" s="55" customFormat="1" ht="15" hidden="1">
      <c r="C33" s="51"/>
    </row>
    <row r="34" spans="3:3" s="55" customFormat="1" ht="6" hidden="1" customHeight="1">
      <c r="C34" s="51"/>
    </row>
    <row r="35" spans="3:3" s="55" customFormat="1" ht="15" hidden="1">
      <c r="C35" s="51"/>
    </row>
    <row r="36" spans="3:3" ht="15" hidden="1"/>
    <row r="37" spans="3:3" ht="15" hidden="1"/>
    <row r="38" spans="3:3" ht="15" hidden="1"/>
    <row r="39" spans="3:3" s="52" customFormat="1" ht="15" hidden="1">
      <c r="C39" s="51"/>
    </row>
    <row r="40" spans="3:3" ht="6" hidden="1" customHeight="1"/>
    <row r="41" spans="3:3" s="52" customFormat="1" ht="15" hidden="1">
      <c r="C41" s="51"/>
    </row>
    <row r="42" spans="3:3" s="55" customFormat="1" ht="15" hidden="1">
      <c r="C42" s="51"/>
    </row>
    <row r="43" spans="3:3" s="55" customFormat="1" ht="15" hidden="1">
      <c r="C43" s="51"/>
    </row>
    <row r="44" spans="3:3" s="52" customFormat="1" ht="15" hidden="1">
      <c r="C44" s="51"/>
    </row>
    <row r="45" spans="3:3" s="55" customFormat="1" ht="15" hidden="1">
      <c r="C45" s="51"/>
    </row>
    <row r="46" spans="3:3" ht="15" hidden="1"/>
    <row r="47" spans="3:3" ht="15" hidden="1"/>
    <row r="48" spans="3:3" ht="15" hidden="1"/>
    <row r="49" spans="3:3" ht="15" hidden="1"/>
    <row r="50" spans="3:3" ht="6" hidden="1" customHeight="1"/>
    <row r="52" spans="3:3" ht="6" hidden="1" customHeight="1"/>
    <row r="54" spans="3:3" ht="15" hidden="1"/>
    <row r="55" spans="3:3" ht="15" hidden="1"/>
    <row r="58" spans="3:3" s="55" customFormat="1" ht="15" hidden="1">
      <c r="C58" s="51"/>
    </row>
    <row r="59" spans="3:3" s="55" customFormat="1" ht="16.05" hidden="1" customHeight="1">
      <c r="C59" s="51"/>
    </row>
    <row r="60" spans="3:3" s="55" customFormat="1" ht="15" hidden="1">
      <c r="C60" s="51"/>
    </row>
    <row r="61" spans="3:3" ht="16.05" customHeight="1"/>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A813-5249-418B-B2C5-9E6A103DF8A7}">
  <dimension ref="C1:AP30"/>
  <sheetViews>
    <sheetView showGridLines="0" zoomScaleNormal="100" workbookViewId="0">
      <pane xSplit="4" ySplit="4" topLeftCell="AE5" activePane="bottomRight" state="frozen"/>
      <selection pane="topRight" activeCell="E1" sqref="E1"/>
      <selection pane="bottomLeft" activeCell="A5" sqref="A5"/>
      <selection pane="bottomRight"/>
    </sheetView>
  </sheetViews>
  <sheetFormatPr defaultColWidth="8.6640625" defaultRowHeight="15"/>
  <cols>
    <col min="1" max="2" width="3" style="4" customWidth="1"/>
    <col min="3" max="3" width="48.44140625" style="4" customWidth="1"/>
    <col min="4" max="4" width="48.44140625" style="38" customWidth="1"/>
    <col min="5" max="34" width="16.44140625" style="4" customWidth="1"/>
    <col min="35" max="35" width="4.44140625" style="4" customWidth="1"/>
    <col min="36" max="38" width="12.6640625" style="4" customWidth="1"/>
    <col min="39" max="39" width="13.33203125" style="4" bestFit="1" customWidth="1"/>
    <col min="40" max="42" width="13.33203125" style="4" customWidth="1"/>
    <col min="43" max="16384" width="8.6640625" style="4"/>
  </cols>
  <sheetData>
    <row r="1" spans="3:42" s="2" customFormat="1" ht="15.6">
      <c r="D1" s="17"/>
      <c r="M1" s="20"/>
      <c r="N1" s="20"/>
      <c r="O1" s="20"/>
      <c r="P1" s="20"/>
      <c r="Q1" s="20"/>
      <c r="R1" s="20"/>
      <c r="S1" s="20"/>
      <c r="T1" s="20"/>
      <c r="U1" s="20"/>
      <c r="V1" s="20"/>
      <c r="W1" s="20"/>
      <c r="X1" s="20"/>
      <c r="Y1" s="20"/>
      <c r="Z1" s="20"/>
      <c r="AA1" s="20"/>
      <c r="AB1" s="20"/>
      <c r="AC1" s="20"/>
      <c r="AD1" s="20"/>
      <c r="AE1" s="20"/>
      <c r="AF1" s="20"/>
      <c r="AG1" s="20"/>
      <c r="AH1" s="20"/>
    </row>
    <row r="2" spans="3:42" s="2" customFormat="1" ht="15.6">
      <c r="D2" s="17"/>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row>
    <row r="3" spans="3:42" s="2" customFormat="1" ht="15.6">
      <c r="D3"/>
    </row>
    <row r="4" spans="3:42" s="62" customFormat="1" ht="30" customHeight="1">
      <c r="C4" s="58" t="s">
        <v>0</v>
      </c>
      <c r="D4" s="58" t="s">
        <v>40</v>
      </c>
      <c r="E4" s="59" t="s">
        <v>26</v>
      </c>
      <c r="F4" s="59" t="s">
        <v>27</v>
      </c>
      <c r="G4" s="59" t="s">
        <v>28</v>
      </c>
      <c r="H4" s="59" t="s">
        <v>29</v>
      </c>
      <c r="I4" s="59" t="s">
        <v>30</v>
      </c>
      <c r="J4" s="59" t="s">
        <v>31</v>
      </c>
      <c r="K4" s="59" t="s">
        <v>32</v>
      </c>
      <c r="L4" s="59" t="s">
        <v>33</v>
      </c>
      <c r="M4" s="59" t="s">
        <v>34</v>
      </c>
      <c r="N4" s="59" t="s">
        <v>35</v>
      </c>
      <c r="O4" s="59" t="s">
        <v>36</v>
      </c>
      <c r="P4" s="59" t="s">
        <v>37</v>
      </c>
      <c r="Q4" s="59" t="s">
        <v>38</v>
      </c>
      <c r="R4" s="59" t="s">
        <v>39</v>
      </c>
      <c r="S4" s="59" t="s">
        <v>252</v>
      </c>
      <c r="T4" s="59" t="s">
        <v>261</v>
      </c>
      <c r="U4" s="59" t="s">
        <v>275</v>
      </c>
      <c r="V4" s="59" t="s">
        <v>284</v>
      </c>
      <c r="W4" s="59" t="s">
        <v>322</v>
      </c>
      <c r="X4" s="59" t="s">
        <v>334</v>
      </c>
      <c r="Y4" s="59" t="s">
        <v>340</v>
      </c>
      <c r="Z4" s="59" t="s">
        <v>346</v>
      </c>
      <c r="AA4" s="59" t="s">
        <v>355</v>
      </c>
      <c r="AB4" s="59" t="s">
        <v>366</v>
      </c>
      <c r="AC4" s="59" t="s">
        <v>371</v>
      </c>
      <c r="AD4" s="59" t="s">
        <v>398</v>
      </c>
      <c r="AE4" s="59" t="s">
        <v>438</v>
      </c>
      <c r="AF4" s="59" t="s">
        <v>444</v>
      </c>
      <c r="AG4" s="59" t="s">
        <v>456</v>
      </c>
      <c r="AH4" s="59" t="s">
        <v>460</v>
      </c>
      <c r="AI4" s="60"/>
      <c r="AJ4" s="61">
        <v>2019</v>
      </c>
      <c r="AK4" s="61">
        <v>2020</v>
      </c>
      <c r="AL4" s="61">
        <v>2021</v>
      </c>
      <c r="AM4" s="61">
        <v>2022</v>
      </c>
      <c r="AN4" s="61">
        <v>2023</v>
      </c>
      <c r="AO4" s="61">
        <v>2024</v>
      </c>
      <c r="AP4" s="61">
        <v>2025</v>
      </c>
    </row>
    <row r="5" spans="3:42" s="68" customFormat="1" ht="5.55" customHeight="1">
      <c r="C5" s="63"/>
      <c r="D5" s="64">
        <v>0</v>
      </c>
      <c r="E5" s="65">
        <v>2019</v>
      </c>
      <c r="F5" s="65">
        <v>2019</v>
      </c>
      <c r="G5" s="65">
        <v>2019</v>
      </c>
      <c r="H5" s="65">
        <v>2019</v>
      </c>
      <c r="I5" s="66">
        <v>2020</v>
      </c>
      <c r="J5" s="66">
        <v>2020</v>
      </c>
      <c r="K5" s="66">
        <v>2020</v>
      </c>
      <c r="L5" s="66">
        <v>2020</v>
      </c>
      <c r="M5" s="66">
        <v>2021</v>
      </c>
      <c r="N5" s="66">
        <v>2021</v>
      </c>
      <c r="O5" s="66">
        <v>2021</v>
      </c>
      <c r="P5" s="66">
        <v>2021</v>
      </c>
      <c r="Q5" s="66">
        <f>AM4</f>
        <v>2022</v>
      </c>
      <c r="R5" s="66">
        <f>AM4</f>
        <v>2022</v>
      </c>
      <c r="S5" s="66">
        <f>AM4</f>
        <v>2022</v>
      </c>
      <c r="T5" s="66">
        <f>AM4</f>
        <v>2022</v>
      </c>
      <c r="U5" s="66">
        <v>2023</v>
      </c>
      <c r="V5" s="66">
        <v>2023</v>
      </c>
      <c r="W5" s="66">
        <v>2023</v>
      </c>
      <c r="X5" s="66">
        <v>2023</v>
      </c>
      <c r="Y5" s="66">
        <v>2024</v>
      </c>
      <c r="Z5" s="66">
        <v>2024</v>
      </c>
      <c r="AA5" s="66">
        <v>2024</v>
      </c>
      <c r="AB5" s="66">
        <v>2024</v>
      </c>
      <c r="AC5" s="66">
        <v>2025</v>
      </c>
      <c r="AD5" s="66">
        <v>2025</v>
      </c>
      <c r="AE5" s="66">
        <v>2025</v>
      </c>
      <c r="AF5" s="66">
        <v>2025</v>
      </c>
      <c r="AG5" s="66">
        <v>2026</v>
      </c>
      <c r="AH5" s="66">
        <v>2026</v>
      </c>
      <c r="AI5" s="67"/>
      <c r="AJ5" s="66" t="s">
        <v>29</v>
      </c>
      <c r="AK5" s="66" t="s">
        <v>33</v>
      </c>
      <c r="AL5" s="66" t="s">
        <v>37</v>
      </c>
      <c r="AM5" s="66" t="s">
        <v>261</v>
      </c>
      <c r="AN5" s="66" t="s">
        <v>334</v>
      </c>
      <c r="AO5" s="66" t="s">
        <v>366</v>
      </c>
      <c r="AP5" s="66" t="s">
        <v>444</v>
      </c>
    </row>
    <row r="6" spans="3:42" s="74" customFormat="1" ht="18">
      <c r="C6" s="69" t="s">
        <v>1</v>
      </c>
      <c r="D6" s="70" t="s">
        <v>1</v>
      </c>
      <c r="E6" s="71"/>
      <c r="F6" s="71"/>
      <c r="G6" s="71"/>
      <c r="H6" s="71"/>
      <c r="I6" s="71"/>
      <c r="J6" s="71"/>
      <c r="K6" s="71"/>
      <c r="L6" s="71"/>
      <c r="M6" s="71"/>
      <c r="N6" s="71"/>
      <c r="O6" s="71"/>
      <c r="P6" s="71"/>
      <c r="Q6" s="71"/>
      <c r="R6" s="71"/>
      <c r="S6" s="71"/>
      <c r="T6" s="71"/>
      <c r="U6" s="71"/>
      <c r="V6" s="71"/>
      <c r="W6" s="71"/>
      <c r="X6" s="71"/>
      <c r="Y6" s="71"/>
      <c r="Z6" s="71"/>
      <c r="AA6" s="71"/>
      <c r="AB6" s="71"/>
      <c r="AC6" s="71"/>
      <c r="AD6" s="71"/>
      <c r="AE6" s="72"/>
      <c r="AF6" s="72"/>
      <c r="AG6" s="72"/>
      <c r="AH6" s="72"/>
      <c r="AI6" s="73"/>
      <c r="AJ6" s="71"/>
      <c r="AK6" s="71"/>
      <c r="AL6" s="71"/>
      <c r="AM6" s="71"/>
      <c r="AN6" s="71"/>
      <c r="AO6" s="71"/>
      <c r="AP6" s="71"/>
    </row>
    <row r="7" spans="3:42" s="50" customFormat="1" ht="18">
      <c r="C7" s="75" t="s">
        <v>352</v>
      </c>
      <c r="D7" s="76" t="s">
        <v>352</v>
      </c>
      <c r="E7" s="77">
        <v>267998.69500000001</v>
      </c>
      <c r="F7" s="77">
        <v>343595.424</v>
      </c>
      <c r="G7" s="77">
        <v>457511.33899999998</v>
      </c>
      <c r="H7" s="77">
        <v>607860.01800000004</v>
      </c>
      <c r="I7" s="77">
        <v>437191.26400000002</v>
      </c>
      <c r="J7" s="77">
        <v>515300.13500000001</v>
      </c>
      <c r="K7" s="77">
        <v>638152.23600000003</v>
      </c>
      <c r="L7" s="77">
        <v>954668.87100000004</v>
      </c>
      <c r="M7" s="77">
        <v>843521.87399999995</v>
      </c>
      <c r="N7" s="77">
        <v>904784.36300000001</v>
      </c>
      <c r="O7" s="77">
        <v>1157806.7549999999</v>
      </c>
      <c r="P7" s="77">
        <v>1762833.9280000001</v>
      </c>
      <c r="Q7" s="77">
        <v>1391117.183</v>
      </c>
      <c r="R7" s="77">
        <v>1248866.135</v>
      </c>
      <c r="S7" s="77">
        <v>1235669.0929999999</v>
      </c>
      <c r="T7" s="77">
        <v>1471531.2450000001</v>
      </c>
      <c r="U7" s="77">
        <v>1145206.122</v>
      </c>
      <c r="V7" s="77">
        <v>1105520.763</v>
      </c>
      <c r="W7" s="77">
        <v>1100638.078</v>
      </c>
      <c r="X7" s="77">
        <v>1246035.919</v>
      </c>
      <c r="Y7" s="77">
        <v>1092002.4040000001</v>
      </c>
      <c r="Z7" s="77">
        <v>1092401.2819999999</v>
      </c>
      <c r="AA7" s="77">
        <v>1210939.888</v>
      </c>
      <c r="AB7" s="77">
        <v>1428248.4569999999</v>
      </c>
      <c r="AC7" s="77">
        <v>1365182.379</v>
      </c>
      <c r="AD7" s="77">
        <v>1277711.0090000001</v>
      </c>
      <c r="AE7" s="78">
        <v>1294281.517</v>
      </c>
      <c r="AF7" s="78">
        <v>1622488</v>
      </c>
      <c r="AG7" s="78">
        <v>1382802</v>
      </c>
      <c r="AH7" s="78">
        <v>1273015</v>
      </c>
      <c r="AI7" s="79"/>
      <c r="AJ7" s="77">
        <f t="shared" ref="AJ7:AL7" si="0">SUMIFS($E7:$R7,$E$5:$R$5,AJ$4)</f>
        <v>1676965.4759999998</v>
      </c>
      <c r="AK7" s="77">
        <f t="shared" si="0"/>
        <v>2545312.5060000001</v>
      </c>
      <c r="AL7" s="77">
        <f t="shared" si="0"/>
        <v>4668946.92</v>
      </c>
      <c r="AM7" s="77">
        <f t="shared" ref="AM7" si="1">SUMIFS($E7:$T7,$E$5:$T$5,AM$4)</f>
        <v>5347183.6559999995</v>
      </c>
      <c r="AN7" s="77">
        <f>SUMIFS($E7:$AI7,$E$5:$AI$5,AN$4)</f>
        <v>4597400.8819999993</v>
      </c>
      <c r="AO7" s="77">
        <f>SUMIFS($E7:$AI7,$E$5:$AI$5,AO$4)</f>
        <v>4823592.0309999995</v>
      </c>
      <c r="AP7" s="77">
        <f>SUMIFS($E7:$AI7,$E$5:$AI$5,AP$4)</f>
        <v>5559662.9050000003</v>
      </c>
    </row>
    <row r="8" spans="3:42" s="50" customFormat="1" ht="6" customHeight="1">
      <c r="C8" s="80"/>
      <c r="D8" s="81"/>
      <c r="E8" s="79"/>
      <c r="F8" s="79"/>
      <c r="G8" s="79"/>
      <c r="H8" s="79"/>
      <c r="I8" s="79"/>
      <c r="J8" s="79"/>
      <c r="K8" s="79"/>
      <c r="L8" s="79"/>
      <c r="M8" s="79"/>
      <c r="N8" s="79"/>
      <c r="O8" s="79"/>
      <c r="P8" s="79"/>
      <c r="Q8" s="79"/>
      <c r="R8" s="79"/>
      <c r="S8" s="79"/>
      <c r="T8" s="79"/>
      <c r="U8" s="79"/>
      <c r="V8" s="79"/>
      <c r="W8" s="79"/>
      <c r="X8" s="79"/>
      <c r="Y8" s="79"/>
      <c r="Z8" s="79"/>
      <c r="AA8" s="79"/>
      <c r="AB8" s="79"/>
      <c r="AC8" s="79"/>
      <c r="AD8" s="79"/>
      <c r="AE8" s="82"/>
      <c r="AF8" s="82"/>
      <c r="AG8" s="82"/>
      <c r="AH8" s="82"/>
      <c r="AI8" s="79"/>
      <c r="AJ8" s="79"/>
      <c r="AK8" s="79"/>
      <c r="AL8" s="79"/>
      <c r="AM8" s="79"/>
      <c r="AN8" s="79"/>
      <c r="AO8" s="79"/>
      <c r="AP8" s="79"/>
    </row>
    <row r="9" spans="3:42" s="50" customFormat="1" ht="18">
      <c r="C9" s="75" t="s">
        <v>23</v>
      </c>
      <c r="D9" s="83" t="s">
        <v>23</v>
      </c>
      <c r="E9" s="77">
        <v>0</v>
      </c>
      <c r="F9" s="77">
        <v>0</v>
      </c>
      <c r="G9" s="77">
        <v>0</v>
      </c>
      <c r="H9" s="77">
        <v>0</v>
      </c>
      <c r="I9" s="77">
        <v>0</v>
      </c>
      <c r="J9" s="77">
        <v>0</v>
      </c>
      <c r="K9" s="84">
        <v>5.62E-2</v>
      </c>
      <c r="L9" s="84">
        <v>6.3399999999999998E-2</v>
      </c>
      <c r="M9" s="84">
        <v>5.7200000000000001E-2</v>
      </c>
      <c r="N9" s="84">
        <v>5.5199999999999999E-2</v>
      </c>
      <c r="O9" s="84">
        <v>6.1899999999999997E-2</v>
      </c>
      <c r="P9" s="84">
        <v>7.3999999999999996E-2</v>
      </c>
      <c r="Q9" s="84">
        <v>6.2700000000000006E-2</v>
      </c>
      <c r="R9" s="84">
        <v>6.2600000000000003E-2</v>
      </c>
      <c r="S9" s="84">
        <v>6.3899999999999998E-2</v>
      </c>
      <c r="T9" s="84">
        <v>6.8599999999999994E-2</v>
      </c>
      <c r="U9" s="84">
        <v>6.0215147248627997E-2</v>
      </c>
      <c r="V9" s="84">
        <v>6.1100000000000002E-2</v>
      </c>
      <c r="W9" s="84">
        <v>5.91E-2</v>
      </c>
      <c r="X9" s="84">
        <v>6.4600000000000005E-2</v>
      </c>
      <c r="Y9" s="84">
        <v>7.1099999999999997E-2</v>
      </c>
      <c r="Z9" s="84">
        <v>6.8900000000000003E-2</v>
      </c>
      <c r="AA9" s="84">
        <v>6.6199999999999995E-2</v>
      </c>
      <c r="AB9" s="84">
        <v>6.2399999999999997E-2</v>
      </c>
      <c r="AC9" s="84">
        <v>8.4000000000000005E-2</v>
      </c>
      <c r="AD9" s="84">
        <v>7.1300000000000002E-2</v>
      </c>
      <c r="AE9" s="85" t="s">
        <v>439</v>
      </c>
      <c r="AF9" s="85">
        <v>7.5999999999999998E-2</v>
      </c>
      <c r="AG9" s="85">
        <v>8.2000000000000003E-2</v>
      </c>
      <c r="AH9" s="85">
        <v>6.5000000000000002E-2</v>
      </c>
      <c r="AI9" s="79"/>
      <c r="AJ9" s="77">
        <v>0</v>
      </c>
      <c r="AK9" s="86">
        <v>6.0999999999999999E-2</v>
      </c>
      <c r="AL9" s="86">
        <v>6.4199999999999993E-2</v>
      </c>
      <c r="AM9" s="86">
        <v>6.4500000000000002E-2</v>
      </c>
      <c r="AN9" s="87">
        <v>6.13E-2</v>
      </c>
      <c r="AO9" s="87">
        <v>6.6799999999999998E-2</v>
      </c>
      <c r="AP9" s="88">
        <v>7.5999999999999998E-2</v>
      </c>
    </row>
    <row r="10" spans="3:42" s="50" customFormat="1" ht="6" customHeight="1">
      <c r="C10" s="80"/>
      <c r="D10" s="81"/>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82"/>
      <c r="AF10" s="82"/>
      <c r="AG10" s="82"/>
      <c r="AH10" s="82"/>
      <c r="AI10" s="79"/>
      <c r="AJ10" s="79"/>
      <c r="AK10" s="89"/>
      <c r="AL10" s="89"/>
      <c r="AM10" s="79"/>
      <c r="AN10" s="82"/>
      <c r="AO10" s="82"/>
      <c r="AP10" s="82"/>
    </row>
    <row r="11" spans="3:42" s="50" customFormat="1" ht="18">
      <c r="C11" s="75" t="s">
        <v>24</v>
      </c>
      <c r="D11" s="83" t="s">
        <v>24</v>
      </c>
      <c r="E11" s="77">
        <v>0</v>
      </c>
      <c r="F11" s="77">
        <v>0</v>
      </c>
      <c r="G11" s="77">
        <v>0</v>
      </c>
      <c r="H11" s="77">
        <v>0</v>
      </c>
      <c r="I11" s="77">
        <v>0</v>
      </c>
      <c r="J11" s="77">
        <v>0</v>
      </c>
      <c r="K11" s="77">
        <v>0</v>
      </c>
      <c r="L11" s="77">
        <v>0</v>
      </c>
      <c r="M11" s="86">
        <v>2.2499999999999999E-2</v>
      </c>
      <c r="N11" s="86">
        <v>1.9300000000000001E-2</v>
      </c>
      <c r="O11" s="86">
        <v>1.34E-2</v>
      </c>
      <c r="P11" s="86">
        <v>4.0000000000000001E-3</v>
      </c>
      <c r="Q11" s="86">
        <v>1.9800000000000002E-2</v>
      </c>
      <c r="R11" s="86">
        <v>2.1000000000000001E-2</v>
      </c>
      <c r="S11" s="86">
        <v>2.3900000000000001E-2</v>
      </c>
      <c r="T11" s="86">
        <v>2.5999999999999999E-2</v>
      </c>
      <c r="U11" s="86">
        <v>2.2461349121663698E-2</v>
      </c>
      <c r="V11" s="86">
        <v>2.3099999999999999E-2</v>
      </c>
      <c r="W11" s="86">
        <v>2.2200000000000001E-2</v>
      </c>
      <c r="X11" s="86">
        <v>2.4E-2</v>
      </c>
      <c r="Y11" s="86">
        <v>2.4E-2</v>
      </c>
      <c r="Z11" s="86">
        <v>2.4E-2</v>
      </c>
      <c r="AA11" s="86">
        <v>2.1000000000000001E-2</v>
      </c>
      <c r="AB11" s="86">
        <v>1.9970000000000002E-2</v>
      </c>
      <c r="AC11" s="86">
        <v>2.5999999999999999E-2</v>
      </c>
      <c r="AD11" s="86">
        <v>2.2720000000000001E-2</v>
      </c>
      <c r="AE11" s="87" t="s">
        <v>440</v>
      </c>
      <c r="AF11" s="87">
        <v>2.3E-2</v>
      </c>
      <c r="AG11" s="87">
        <v>2.4E-2</v>
      </c>
      <c r="AH11" s="87">
        <v>0.02</v>
      </c>
      <c r="AI11" s="79"/>
      <c r="AJ11" s="77">
        <v>0</v>
      </c>
      <c r="AK11" s="77">
        <v>0</v>
      </c>
      <c r="AL11" s="86">
        <v>1.2500000000000001E-2</v>
      </c>
      <c r="AM11" s="86">
        <v>2.2700000000000001E-2</v>
      </c>
      <c r="AN11" s="87">
        <v>2.2800000000000001E-2</v>
      </c>
      <c r="AO11" s="87">
        <v>2.1999999999999999E-2</v>
      </c>
      <c r="AP11" s="88">
        <v>2.3E-2</v>
      </c>
    </row>
    <row r="12" spans="3:42" s="50" customFormat="1" ht="6" customHeight="1">
      <c r="D12" s="90"/>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82"/>
      <c r="AF12" s="82"/>
      <c r="AG12" s="82"/>
      <c r="AH12" s="82"/>
      <c r="AI12" s="79"/>
      <c r="AJ12" s="79"/>
      <c r="AK12" s="79"/>
      <c r="AL12" s="79"/>
      <c r="AM12" s="79"/>
      <c r="AN12" s="79"/>
      <c r="AO12" s="79"/>
      <c r="AP12" s="79"/>
    </row>
    <row r="13" spans="3:42" s="50" customFormat="1" ht="18">
      <c r="C13" s="75" t="s">
        <v>344</v>
      </c>
      <c r="D13" s="83" t="s">
        <v>345</v>
      </c>
      <c r="E13" s="77">
        <v>7094.7470000000003</v>
      </c>
      <c r="F13" s="77">
        <v>7665.9279999999999</v>
      </c>
      <c r="G13" s="77">
        <v>8389.3310000000001</v>
      </c>
      <c r="H13" s="77">
        <v>9037.8880000000008</v>
      </c>
      <c r="I13" s="77">
        <v>9488.3619999999992</v>
      </c>
      <c r="J13" s="77">
        <v>10037.51</v>
      </c>
      <c r="K13" s="77">
        <v>11616.915999999999</v>
      </c>
      <c r="L13" s="77">
        <v>14032.817999999999</v>
      </c>
      <c r="M13" s="77">
        <v>16443.938999999998</v>
      </c>
      <c r="N13" s="77">
        <v>18793</v>
      </c>
      <c r="O13" s="77">
        <v>20754.101999999999</v>
      </c>
      <c r="P13" s="77">
        <v>22440.982</v>
      </c>
      <c r="Q13" s="77">
        <v>23626.905999999999</v>
      </c>
      <c r="R13" s="77">
        <v>25228.008000000002</v>
      </c>
      <c r="S13" s="77">
        <v>26153.679</v>
      </c>
      <c r="T13" s="77">
        <v>26877.001</v>
      </c>
      <c r="U13" s="77">
        <v>27600.937999999998</v>
      </c>
      <c r="V13" s="77">
        <v>28117.663</v>
      </c>
      <c r="W13" s="77">
        <v>29101.736000000001</v>
      </c>
      <c r="X13" s="77">
        <v>29982.281999999999</v>
      </c>
      <c r="Y13" s="77">
        <v>31271.536</v>
      </c>
      <c r="Z13" s="77">
        <v>33432.207999999999</v>
      </c>
      <c r="AA13" s="77">
        <v>35648.438999999998</v>
      </c>
      <c r="AB13" s="77">
        <v>38437.673999999999</v>
      </c>
      <c r="AC13" s="77">
        <v>40771.466999999997</v>
      </c>
      <c r="AD13" s="77">
        <v>43103.671999999999</v>
      </c>
      <c r="AE13" s="78">
        <v>45891.667999999998</v>
      </c>
      <c r="AF13" s="78">
        <v>49407</v>
      </c>
      <c r="AG13" s="78">
        <v>51987</v>
      </c>
      <c r="AH13" s="78">
        <v>54113</v>
      </c>
      <c r="AI13" s="79"/>
      <c r="AJ13" s="77">
        <f>SUMIFS($E13:$R13,$E$4:$R$4,AJ$5)</f>
        <v>9037.8880000000008</v>
      </c>
      <c r="AK13" s="77">
        <f>SUMIFS($E13:$R13,$E$4:$R$4,AK$5)</f>
        <v>14032.817999999999</v>
      </c>
      <c r="AL13" s="77">
        <f>SUMIFS($E13:$R13,$E$4:$R$4,AL$5)</f>
        <v>22440.982</v>
      </c>
      <c r="AM13" s="77">
        <f>SUMIFS($E13:$T13,$E$4:$T$4,AM$5)</f>
        <v>26877.001</v>
      </c>
      <c r="AN13" s="77">
        <f>SUMIFS($E13:$AI13,$E$4:$AI$4,AN$5)</f>
        <v>29982.281999999999</v>
      </c>
      <c r="AO13" s="77">
        <f>SUMIFS($E13:$AI13,$E$4:$AI$4,AO$5)</f>
        <v>38437.673999999999</v>
      </c>
      <c r="AP13" s="77">
        <f>SUMIFS($E13:$AI13,$E$4:$AI$4,AP$5)</f>
        <v>49407</v>
      </c>
    </row>
    <row r="14" spans="3:42" s="50" customFormat="1" ht="18">
      <c r="D14" s="90"/>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row>
    <row r="15" spans="3:42" s="74" customFormat="1" ht="18">
      <c r="C15" s="69" t="s">
        <v>2</v>
      </c>
      <c r="D15" s="70" t="s">
        <v>41</v>
      </c>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3"/>
      <c r="AJ15" s="71"/>
      <c r="AK15" s="71"/>
      <c r="AL15" s="71"/>
      <c r="AM15" s="71"/>
      <c r="AN15" s="71"/>
      <c r="AO15" s="71"/>
      <c r="AP15" s="71"/>
    </row>
    <row r="16" spans="3:42" s="50" customFormat="1" ht="18">
      <c r="C16" s="75" t="s">
        <v>323</v>
      </c>
      <c r="D16" s="83" t="s">
        <v>331</v>
      </c>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9"/>
      <c r="AJ16" s="77"/>
      <c r="AK16" s="77"/>
      <c r="AL16" s="77"/>
      <c r="AM16" s="77"/>
      <c r="AN16" s="77"/>
      <c r="AO16" s="77"/>
      <c r="AP16" s="77"/>
    </row>
    <row r="17" spans="3:42" s="50" customFormat="1" ht="18">
      <c r="C17" s="91" t="s">
        <v>336</v>
      </c>
      <c r="D17" s="91" t="s">
        <v>335</v>
      </c>
      <c r="E17" s="79"/>
      <c r="F17" s="79"/>
      <c r="G17" s="79"/>
      <c r="H17" s="79"/>
      <c r="I17" s="79"/>
      <c r="J17" s="79"/>
      <c r="K17" s="79"/>
      <c r="L17" s="79"/>
      <c r="M17" s="79"/>
      <c r="N17" s="79"/>
      <c r="O17" s="79"/>
      <c r="P17" s="79"/>
      <c r="Q17" s="79"/>
      <c r="R17" s="79"/>
      <c r="S17" s="79"/>
      <c r="T17" s="79"/>
      <c r="U17" s="79"/>
      <c r="V17" s="79">
        <v>17259</v>
      </c>
      <c r="W17" s="79">
        <v>278533</v>
      </c>
      <c r="X17" s="79">
        <v>915445</v>
      </c>
      <c r="Y17" s="79">
        <v>1452794</v>
      </c>
      <c r="Z17" s="79">
        <v>2018716</v>
      </c>
      <c r="AA17" s="79">
        <v>2743445</v>
      </c>
      <c r="AB17" s="79">
        <v>3533609</v>
      </c>
      <c r="AC17" s="79">
        <v>4245780</v>
      </c>
      <c r="AD17" s="79">
        <v>4533102</v>
      </c>
      <c r="AE17" s="79">
        <v>4846412</v>
      </c>
      <c r="AF17" s="79">
        <v>5262847</v>
      </c>
      <c r="AG17" s="79">
        <v>5591455</v>
      </c>
      <c r="AH17" s="79">
        <v>5899911</v>
      </c>
      <c r="AI17" s="79"/>
      <c r="AJ17" s="79">
        <f t="shared" ref="AJ17:AL18" si="2">SUMIFS($E17:$R17,$E$5:$R$5,AJ$4)</f>
        <v>0</v>
      </c>
      <c r="AK17" s="79">
        <f t="shared" si="2"/>
        <v>0</v>
      </c>
      <c r="AL17" s="79">
        <f t="shared" si="2"/>
        <v>0</v>
      </c>
      <c r="AM17" s="79">
        <f>SUMIFS($E17:$T17,$E$4:$T$4,AM$5)</f>
        <v>0</v>
      </c>
      <c r="AN17" s="79">
        <f t="shared" ref="AN17:AP18" si="3">SUMIFS($E17:$AI17,$E$4:$AI$4,AN$5)</f>
        <v>915445</v>
      </c>
      <c r="AO17" s="79">
        <f t="shared" si="3"/>
        <v>3533609</v>
      </c>
      <c r="AP17" s="79">
        <f t="shared" si="3"/>
        <v>5262847</v>
      </c>
    </row>
    <row r="18" spans="3:42" s="50" customFormat="1" ht="18">
      <c r="C18" s="91" t="s">
        <v>327</v>
      </c>
      <c r="D18" s="91" t="s">
        <v>332</v>
      </c>
      <c r="E18" s="79"/>
      <c r="F18" s="79"/>
      <c r="G18" s="79"/>
      <c r="H18" s="79"/>
      <c r="I18" s="79"/>
      <c r="J18" s="79"/>
      <c r="K18" s="79"/>
      <c r="L18" s="79"/>
      <c r="M18" s="79"/>
      <c r="N18" s="79"/>
      <c r="O18" s="79"/>
      <c r="P18" s="79"/>
      <c r="Q18" s="79"/>
      <c r="R18" s="79"/>
      <c r="S18" s="79"/>
      <c r="T18" s="79"/>
      <c r="U18" s="79"/>
      <c r="V18" s="79">
        <v>8182</v>
      </c>
      <c r="W18" s="79">
        <v>19755</v>
      </c>
      <c r="X18" s="79">
        <v>48665</v>
      </c>
      <c r="Y18" s="79">
        <v>89791</v>
      </c>
      <c r="Z18" s="79">
        <v>136218</v>
      </c>
      <c r="AA18" s="79">
        <v>172496</v>
      </c>
      <c r="AB18" s="79">
        <v>210537</v>
      </c>
      <c r="AC18" s="79">
        <v>241102</v>
      </c>
      <c r="AD18" s="79">
        <v>261861</v>
      </c>
      <c r="AE18" s="79">
        <v>278239</v>
      </c>
      <c r="AF18" s="79">
        <v>286808</v>
      </c>
      <c r="AG18" s="79">
        <v>299871</v>
      </c>
      <c r="AH18" s="79">
        <v>301809</v>
      </c>
      <c r="AI18" s="79"/>
      <c r="AJ18" s="79">
        <f t="shared" si="2"/>
        <v>0</v>
      </c>
      <c r="AK18" s="79">
        <f t="shared" si="2"/>
        <v>0</v>
      </c>
      <c r="AL18" s="79">
        <f t="shared" si="2"/>
        <v>0</v>
      </c>
      <c r="AM18" s="79">
        <f>SUMIFS($E18:$T18,$E$4:$T$4,AM$5)</f>
        <v>0</v>
      </c>
      <c r="AN18" s="79">
        <f t="shared" si="3"/>
        <v>48665</v>
      </c>
      <c r="AO18" s="79">
        <f t="shared" si="3"/>
        <v>210537</v>
      </c>
      <c r="AP18" s="79">
        <f t="shared" si="3"/>
        <v>286808</v>
      </c>
    </row>
    <row r="19" spans="3:42" s="50" customFormat="1" ht="18">
      <c r="C19" s="91" t="s">
        <v>3</v>
      </c>
      <c r="D19" s="91" t="s">
        <v>333</v>
      </c>
      <c r="E19" s="79"/>
      <c r="F19" s="79"/>
      <c r="G19" s="79"/>
      <c r="H19" s="79"/>
      <c r="I19" s="79"/>
      <c r="J19" s="79"/>
      <c r="K19" s="79"/>
      <c r="L19" s="79"/>
      <c r="M19" s="79"/>
      <c r="N19" s="79"/>
      <c r="O19" s="79"/>
      <c r="P19" s="79"/>
      <c r="Q19" s="79"/>
      <c r="R19" s="79"/>
      <c r="S19" s="79"/>
      <c r="T19" s="79"/>
      <c r="U19" s="79"/>
      <c r="V19" s="79">
        <v>4747.5540000000001</v>
      </c>
      <c r="W19" s="79">
        <v>35148.69</v>
      </c>
      <c r="X19" s="79">
        <v>70431.808999999994</v>
      </c>
      <c r="Y19" s="79">
        <v>155624.573</v>
      </c>
      <c r="Z19" s="79">
        <v>236530.28700000001</v>
      </c>
      <c r="AA19" s="79">
        <v>271316.28999999998</v>
      </c>
      <c r="AB19" s="79">
        <v>307267.40999999997</v>
      </c>
      <c r="AC19" s="79">
        <v>298364.908</v>
      </c>
      <c r="AD19" s="79">
        <v>301510.74900000001</v>
      </c>
      <c r="AE19" s="79">
        <v>289894.28600000002</v>
      </c>
      <c r="AF19" s="79">
        <v>272268</v>
      </c>
      <c r="AG19" s="79">
        <v>225061</v>
      </c>
      <c r="AH19" s="79">
        <v>220179</v>
      </c>
      <c r="AI19" s="79"/>
      <c r="AJ19" s="79">
        <f t="shared" ref="AJ19:AL19" si="4">SUMIFS($E19:$R19,$E$5:$R$5,AJ$4)</f>
        <v>0</v>
      </c>
      <c r="AK19" s="79">
        <f t="shared" si="4"/>
        <v>0</v>
      </c>
      <c r="AL19" s="79">
        <f t="shared" si="4"/>
        <v>0</v>
      </c>
      <c r="AM19" s="79">
        <f>SUMIFS($E19:$T19,$E$5:$T$5,AM$4)</f>
        <v>0</v>
      </c>
      <c r="AN19" s="79">
        <f>SUMIFS($E19:$AI19,$E$5:$AI$5,AN$4)</f>
        <v>110328.053</v>
      </c>
      <c r="AO19" s="79">
        <f>SUMIFS($E19:$AI19,$E$5:$AI$5,AO$4)</f>
        <v>970738.55999999982</v>
      </c>
      <c r="AP19" s="79">
        <f>SUMIFS($E19:$AI19,$E$5:$AI$5,AP$4)</f>
        <v>1162037.943</v>
      </c>
    </row>
    <row r="20" spans="3:42" s="50" customFormat="1" ht="18">
      <c r="C20" s="91"/>
      <c r="D20" s="91"/>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row>
    <row r="21" spans="3:42" s="50" customFormat="1" ht="18">
      <c r="C21" s="75" t="s">
        <v>324</v>
      </c>
      <c r="D21" s="83"/>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9"/>
      <c r="AJ21" s="77"/>
      <c r="AK21" s="77"/>
      <c r="AL21" s="77"/>
      <c r="AM21" s="77"/>
      <c r="AN21" s="77"/>
      <c r="AO21" s="77"/>
      <c r="AP21" s="77"/>
    </row>
    <row r="22" spans="3:42" s="50" customFormat="1" ht="18">
      <c r="C22" s="91" t="s">
        <v>3</v>
      </c>
      <c r="D22" s="92" t="s">
        <v>333</v>
      </c>
      <c r="E22" s="79">
        <f t="shared" ref="E22:AH22" si="5">SUM(E23:E24)</f>
        <v>1704.4</v>
      </c>
      <c r="F22" s="79">
        <f t="shared" si="5"/>
        <v>13520.95</v>
      </c>
      <c r="G22" s="79">
        <f t="shared" si="5"/>
        <v>44064.620999999999</v>
      </c>
      <c r="H22" s="79">
        <f t="shared" si="5"/>
        <v>71377.559139999998</v>
      </c>
      <c r="I22" s="79">
        <f t="shared" si="5"/>
        <v>79904.674879999991</v>
      </c>
      <c r="J22" s="79">
        <f t="shared" si="5"/>
        <v>110738.6835</v>
      </c>
      <c r="K22" s="79">
        <f t="shared" si="5"/>
        <v>245909.76919999998</v>
      </c>
      <c r="L22" s="79">
        <f t="shared" si="5"/>
        <v>505597.8382</v>
      </c>
      <c r="M22" s="79">
        <f t="shared" si="5"/>
        <v>607001.50983</v>
      </c>
      <c r="N22" s="79">
        <f t="shared" si="5"/>
        <v>762590.21707000001</v>
      </c>
      <c r="O22" s="79">
        <f t="shared" si="5"/>
        <v>914174.81599999999</v>
      </c>
      <c r="P22" s="79">
        <f t="shared" si="5"/>
        <v>946512.56900000002</v>
      </c>
      <c r="Q22" s="79">
        <f t="shared" si="5"/>
        <v>761884.46200000006</v>
      </c>
      <c r="R22" s="79">
        <f t="shared" si="5"/>
        <v>803711.60100000002</v>
      </c>
      <c r="S22" s="79">
        <f t="shared" si="5"/>
        <v>731733.67999999993</v>
      </c>
      <c r="T22" s="79">
        <f t="shared" si="5"/>
        <v>694705.1540000001</v>
      </c>
      <c r="U22" s="79">
        <f t="shared" si="5"/>
        <v>586962.14399999997</v>
      </c>
      <c r="V22" s="79">
        <f t="shared" si="5"/>
        <v>526863.19099999999</v>
      </c>
      <c r="W22" s="79">
        <f t="shared" si="5"/>
        <v>384577.522</v>
      </c>
      <c r="X22" s="79">
        <f t="shared" si="5"/>
        <v>323770.99</v>
      </c>
      <c r="Y22" s="79">
        <f t="shared" si="5"/>
        <v>474522.39500000002</v>
      </c>
      <c r="Z22" s="79">
        <f t="shared" si="5"/>
        <v>273595.49800000002</v>
      </c>
      <c r="AA22" s="79">
        <f t="shared" si="5"/>
        <v>216930.446</v>
      </c>
      <c r="AB22" s="79">
        <f t="shared" si="5"/>
        <v>212939.05599999998</v>
      </c>
      <c r="AC22" s="79">
        <f t="shared" si="5"/>
        <v>184594.087</v>
      </c>
      <c r="AD22" s="79">
        <f t="shared" si="5"/>
        <v>200507.92499999999</v>
      </c>
      <c r="AE22" s="79">
        <f t="shared" ref="AE22" si="6">SUM(AE23:AE24)</f>
        <v>181789.011</v>
      </c>
      <c r="AF22" s="79">
        <f t="shared" si="5"/>
        <v>203369</v>
      </c>
      <c r="AG22" s="79">
        <f t="shared" si="5"/>
        <v>163847</v>
      </c>
      <c r="AH22" s="79">
        <f t="shared" si="5"/>
        <v>146747</v>
      </c>
      <c r="AI22" s="79"/>
      <c r="AJ22" s="79">
        <f t="shared" ref="AJ22:AL24" si="7">SUMIFS($E22:$R22,$E$5:$R$5,AJ$4)</f>
        <v>130667.53013999999</v>
      </c>
      <c r="AK22" s="79">
        <f t="shared" si="7"/>
        <v>942150.96577999997</v>
      </c>
      <c r="AL22" s="79">
        <f t="shared" si="7"/>
        <v>3230279.1119000004</v>
      </c>
      <c r="AM22" s="79">
        <f>SUMIFS($E22:$T22,$E$5:$T$5,AM$4)</f>
        <v>2992034.8969999999</v>
      </c>
      <c r="AN22" s="79">
        <f t="shared" ref="AN22:AP24" si="8">SUMIFS($E22:$AI22,$E$5:$AI$5,AN$4)</f>
        <v>1822173.8469999998</v>
      </c>
      <c r="AO22" s="79">
        <f t="shared" si="8"/>
        <v>1177987.395</v>
      </c>
      <c r="AP22" s="79">
        <f t="shared" si="8"/>
        <v>770260.02300000004</v>
      </c>
    </row>
    <row r="23" spans="3:42" s="50" customFormat="1" ht="18">
      <c r="C23" s="91" t="s">
        <v>325</v>
      </c>
      <c r="D23" s="91" t="s">
        <v>42</v>
      </c>
      <c r="E23" s="79"/>
      <c r="F23" s="79">
        <v>0</v>
      </c>
      <c r="G23" s="79">
        <v>0</v>
      </c>
      <c r="H23" s="79">
        <v>0</v>
      </c>
      <c r="I23" s="79">
        <v>0</v>
      </c>
      <c r="J23" s="79">
        <v>0</v>
      </c>
      <c r="K23" s="79">
        <v>0</v>
      </c>
      <c r="L23" s="79">
        <v>0</v>
      </c>
      <c r="M23" s="79">
        <v>0</v>
      </c>
      <c r="N23" s="79">
        <v>0</v>
      </c>
      <c r="O23" s="79">
        <v>0</v>
      </c>
      <c r="P23" s="79">
        <v>1.462</v>
      </c>
      <c r="Q23" s="79">
        <v>395.60300000000001</v>
      </c>
      <c r="R23" s="79">
        <v>6462.7160000000003</v>
      </c>
      <c r="S23" s="79">
        <v>57117.275999999998</v>
      </c>
      <c r="T23" s="79">
        <v>119800.837</v>
      </c>
      <c r="U23" s="79">
        <v>106111.351</v>
      </c>
      <c r="V23" s="79">
        <v>105578.969</v>
      </c>
      <c r="W23" s="79">
        <v>95022.335999999996</v>
      </c>
      <c r="X23" s="79">
        <v>85022.001000000004</v>
      </c>
      <c r="Y23" s="79">
        <v>33651.747000000003</v>
      </c>
      <c r="Z23" s="79">
        <v>19577.588</v>
      </c>
      <c r="AA23" s="79">
        <v>463.82100000000003</v>
      </c>
      <c r="AB23" s="79">
        <v>788.08199999999999</v>
      </c>
      <c r="AC23" s="79">
        <v>1919.316</v>
      </c>
      <c r="AD23" s="79">
        <v>1503.145</v>
      </c>
      <c r="AE23" s="79">
        <v>276.24299999999999</v>
      </c>
      <c r="AF23" s="79">
        <v>253</v>
      </c>
      <c r="AG23" s="79">
        <v>139</v>
      </c>
      <c r="AH23" s="79">
        <v>111</v>
      </c>
      <c r="AI23" s="79"/>
      <c r="AJ23" s="79">
        <f t="shared" si="7"/>
        <v>0</v>
      </c>
      <c r="AK23" s="79">
        <f t="shared" si="7"/>
        <v>0</v>
      </c>
      <c r="AL23" s="79">
        <f t="shared" si="7"/>
        <v>1.462</v>
      </c>
      <c r="AM23" s="79">
        <f>SUMIFS($E23:$T23,$E$5:$T$5,AM$4)</f>
        <v>183776.432</v>
      </c>
      <c r="AN23" s="79">
        <f t="shared" si="8"/>
        <v>391734.65700000001</v>
      </c>
      <c r="AO23" s="79">
        <f t="shared" si="8"/>
        <v>54481.238000000012</v>
      </c>
      <c r="AP23" s="79">
        <f t="shared" si="8"/>
        <v>3951.7040000000002</v>
      </c>
    </row>
    <row r="24" spans="3:42" s="50" customFormat="1" ht="18">
      <c r="C24" s="91" t="s">
        <v>326</v>
      </c>
      <c r="D24" s="91" t="s">
        <v>43</v>
      </c>
      <c r="E24" s="79">
        <v>1704.4</v>
      </c>
      <c r="F24" s="79">
        <v>13520.95</v>
      </c>
      <c r="G24" s="79">
        <v>44064.620999999999</v>
      </c>
      <c r="H24" s="79">
        <v>71377.559139999998</v>
      </c>
      <c r="I24" s="79">
        <v>79904.674879999991</v>
      </c>
      <c r="J24" s="79">
        <v>110738.6835</v>
      </c>
      <c r="K24" s="79">
        <v>245909.76919999998</v>
      </c>
      <c r="L24" s="79">
        <v>505597.8382</v>
      </c>
      <c r="M24" s="79">
        <v>607001.50983</v>
      </c>
      <c r="N24" s="79">
        <v>762590.21707000001</v>
      </c>
      <c r="O24" s="79">
        <v>914174.81599999999</v>
      </c>
      <c r="P24" s="79">
        <v>946511.10699999996</v>
      </c>
      <c r="Q24" s="79">
        <v>761488.85900000005</v>
      </c>
      <c r="R24" s="79">
        <v>797248.88500000001</v>
      </c>
      <c r="S24" s="79">
        <v>674616.40399999998</v>
      </c>
      <c r="T24" s="79">
        <v>574904.31700000004</v>
      </c>
      <c r="U24" s="79">
        <v>480850.79300000001</v>
      </c>
      <c r="V24" s="79">
        <v>421284.22200000001</v>
      </c>
      <c r="W24" s="79">
        <v>289555.18599999999</v>
      </c>
      <c r="X24" s="79">
        <v>238748.989</v>
      </c>
      <c r="Y24" s="79">
        <v>440870.64799999999</v>
      </c>
      <c r="Z24" s="79">
        <v>254017.91</v>
      </c>
      <c r="AA24" s="79">
        <v>216466.625</v>
      </c>
      <c r="AB24" s="79">
        <v>212150.97399999999</v>
      </c>
      <c r="AC24" s="79">
        <v>182674.77100000001</v>
      </c>
      <c r="AD24" s="79">
        <v>199004.78</v>
      </c>
      <c r="AE24" s="79">
        <v>181512.76800000001</v>
      </c>
      <c r="AF24" s="79">
        <v>203116</v>
      </c>
      <c r="AG24" s="79">
        <v>163708</v>
      </c>
      <c r="AH24" s="79">
        <v>146636</v>
      </c>
      <c r="AI24" s="79"/>
      <c r="AJ24" s="79">
        <f t="shared" si="7"/>
        <v>130667.53013999999</v>
      </c>
      <c r="AK24" s="79">
        <f t="shared" si="7"/>
        <v>942150.96577999997</v>
      </c>
      <c r="AL24" s="79">
        <f t="shared" si="7"/>
        <v>3230277.6499000001</v>
      </c>
      <c r="AM24" s="79">
        <f>SUMIFS($E24:$T24,$E$5:$T$5,AM$4)</f>
        <v>2808258.4649999999</v>
      </c>
      <c r="AN24" s="79">
        <f t="shared" si="8"/>
        <v>1430439.19</v>
      </c>
      <c r="AO24" s="79">
        <f t="shared" si="8"/>
        <v>1123506.1569999999</v>
      </c>
      <c r="AP24" s="79">
        <f t="shared" si="8"/>
        <v>766308.31900000002</v>
      </c>
    </row>
    <row r="25" spans="3:42" s="50" customFormat="1" ht="18">
      <c r="D25" s="90"/>
    </row>
    <row r="26" spans="3:42" s="50" customFormat="1" ht="18">
      <c r="D26" s="90"/>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row>
    <row r="27" spans="3:42" s="50" customFormat="1" ht="18">
      <c r="C27" s="93"/>
      <c r="D27" s="90"/>
      <c r="M27" s="94"/>
    </row>
    <row r="28" spans="3:42" s="50" customFormat="1" ht="18">
      <c r="C28" s="62" t="s">
        <v>251</v>
      </c>
      <c r="D28" s="62" t="s">
        <v>248</v>
      </c>
      <c r="M28" s="94"/>
    </row>
    <row r="29" spans="3:42" s="50" customFormat="1" ht="54">
      <c r="C29" s="95" t="s">
        <v>372</v>
      </c>
      <c r="D29" s="95" t="s">
        <v>373</v>
      </c>
    </row>
    <row r="30" spans="3:42">
      <c r="C30" s="39"/>
    </row>
  </sheetData>
  <phoneticPr fontId="19" type="noConversion"/>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3A606-7E07-4978-B503-1CBFA587849C}">
  <dimension ref="C1:J21"/>
  <sheetViews>
    <sheetView showGridLines="0" zoomScaleNormal="100" workbookViewId="0">
      <pane xSplit="4" ySplit="4" topLeftCell="E5" activePane="bottomRight" state="frozen"/>
      <selection pane="topRight" activeCell="E1" sqref="E1"/>
      <selection pane="bottomLeft" activeCell="A5" sqref="A5"/>
      <selection pane="bottomRight"/>
    </sheetView>
  </sheetViews>
  <sheetFormatPr defaultColWidth="8.6640625" defaultRowHeight="15"/>
  <cols>
    <col min="1" max="2" width="3" style="46" customWidth="1"/>
    <col min="3" max="4" width="48.44140625" style="46" customWidth="1"/>
    <col min="5" max="10" width="16.44140625" style="46" customWidth="1"/>
    <col min="11" max="16384" width="8.6640625" style="46"/>
  </cols>
  <sheetData>
    <row r="1" spans="3:10" s="42" customFormat="1" ht="15.6">
      <c r="E1" s="43"/>
      <c r="F1" s="43"/>
      <c r="G1" s="43"/>
      <c r="H1" s="43"/>
      <c r="I1" s="43"/>
      <c r="J1" s="43"/>
    </row>
    <row r="2" spans="3:10" s="42" customFormat="1" ht="15.6">
      <c r="E2" s="44"/>
      <c r="F2" s="44"/>
      <c r="G2" s="44"/>
      <c r="H2" s="44"/>
      <c r="I2" s="44"/>
      <c r="J2" s="44"/>
    </row>
    <row r="3" spans="3:10" s="42" customFormat="1" ht="15.6">
      <c r="D3" s="45"/>
    </row>
    <row r="4" spans="3:10" s="99" customFormat="1" ht="30" customHeight="1">
      <c r="C4" s="97" t="s">
        <v>385</v>
      </c>
      <c r="D4" s="97" t="s">
        <v>386</v>
      </c>
      <c r="E4" s="98" t="s">
        <v>371</v>
      </c>
      <c r="F4" s="98" t="s">
        <v>398</v>
      </c>
      <c r="G4" s="98" t="s">
        <v>438</v>
      </c>
      <c r="H4" s="98" t="s">
        <v>444</v>
      </c>
      <c r="I4" s="98" t="s">
        <v>456</v>
      </c>
      <c r="J4" s="98" t="s">
        <v>460</v>
      </c>
    </row>
    <row r="5" spans="3:10" s="102" customFormat="1" ht="5.55" customHeight="1">
      <c r="C5" s="100"/>
      <c r="D5" s="100">
        <v>0</v>
      </c>
      <c r="E5" s="101">
        <v>2025</v>
      </c>
      <c r="F5" s="101">
        <v>2025</v>
      </c>
      <c r="G5" s="101">
        <v>2025</v>
      </c>
      <c r="H5" s="101">
        <v>2025</v>
      </c>
      <c r="I5" s="101">
        <v>2026</v>
      </c>
      <c r="J5" s="101">
        <v>2026</v>
      </c>
    </row>
    <row r="6" spans="3:10" s="107" customFormat="1" ht="18">
      <c r="C6" s="103" t="s">
        <v>421</v>
      </c>
      <c r="D6" s="104" t="s">
        <v>504</v>
      </c>
      <c r="E6" s="105">
        <v>45.73</v>
      </c>
      <c r="F6" s="105">
        <v>595.66999999999996</v>
      </c>
      <c r="G6" s="106">
        <v>604.69000000000005</v>
      </c>
      <c r="H6" s="106">
        <v>604.69000000000005</v>
      </c>
      <c r="I6" s="106">
        <v>604.69000000000005</v>
      </c>
      <c r="J6" s="106">
        <v>604.69000000000005</v>
      </c>
    </row>
    <row r="7" spans="3:10" s="107" customFormat="1" ht="6" customHeight="1">
      <c r="C7" s="108"/>
      <c r="D7" s="108"/>
      <c r="E7" s="109"/>
      <c r="F7" s="109"/>
      <c r="G7" s="110"/>
      <c r="H7" s="110"/>
      <c r="I7" s="110"/>
      <c r="J7" s="110"/>
    </row>
    <row r="8" spans="3:10" s="107" customFormat="1" ht="18">
      <c r="C8" s="103" t="s">
        <v>422</v>
      </c>
      <c r="D8" s="104" t="s">
        <v>505</v>
      </c>
      <c r="E8" s="111">
        <v>90296</v>
      </c>
      <c r="F8" s="111">
        <v>103189</v>
      </c>
      <c r="G8" s="111">
        <v>103321.63</v>
      </c>
      <c r="H8" s="112">
        <v>103321.63</v>
      </c>
      <c r="I8" s="112">
        <v>103321.63</v>
      </c>
      <c r="J8" s="112">
        <v>103321.63</v>
      </c>
    </row>
    <row r="9" spans="3:10" s="107" customFormat="1" ht="6" customHeight="1">
      <c r="C9" s="108"/>
      <c r="D9" s="108"/>
      <c r="E9" s="109"/>
      <c r="F9" s="109"/>
      <c r="G9" s="110"/>
      <c r="H9" s="110"/>
      <c r="I9" s="110"/>
      <c r="J9" s="110"/>
    </row>
    <row r="10" spans="3:10" s="107" customFormat="1" ht="18">
      <c r="C10" s="103" t="s">
        <v>395</v>
      </c>
      <c r="D10" s="104" t="s">
        <v>396</v>
      </c>
      <c r="E10" s="113">
        <v>5.2499999999999997E-4</v>
      </c>
      <c r="F10" s="113">
        <v>5.2859999999999999E-3</v>
      </c>
      <c r="G10" s="106">
        <v>5.3499999999999997E-3</v>
      </c>
      <c r="H10" s="114">
        <v>5.5199999999999997E-3</v>
      </c>
      <c r="I10" s="114">
        <v>5.6499999999999996E-3</v>
      </c>
      <c r="J10" s="114">
        <v>5.8100000000000001E-3</v>
      </c>
    </row>
    <row r="11" spans="3:10" s="115" customFormat="1" ht="13.2">
      <c r="C11" s="115" t="s">
        <v>503</v>
      </c>
      <c r="D11" s="115" t="s">
        <v>394</v>
      </c>
      <c r="E11" s="116">
        <f>87173826-E12</f>
        <v>87173826</v>
      </c>
      <c r="F11" s="116">
        <f>112695889-F12</f>
        <v>112695889</v>
      </c>
      <c r="G11" s="117">
        <f>112982780-G12</f>
        <v>112982780</v>
      </c>
      <c r="H11" s="117">
        <f>113222554-H12</f>
        <v>109467554</v>
      </c>
      <c r="I11" s="117">
        <v>106971097</v>
      </c>
      <c r="J11" s="117">
        <v>104094372</v>
      </c>
    </row>
    <row r="12" spans="3:10" s="115" customFormat="1" ht="13.2">
      <c r="C12" s="115" t="s">
        <v>450</v>
      </c>
      <c r="D12" s="115" t="s">
        <v>451</v>
      </c>
      <c r="E12" s="116">
        <v>0</v>
      </c>
      <c r="F12" s="116">
        <v>0</v>
      </c>
      <c r="G12" s="117">
        <v>0</v>
      </c>
      <c r="H12" s="117">
        <v>3755000</v>
      </c>
      <c r="I12" s="117">
        <v>6255000</v>
      </c>
      <c r="J12" s="117">
        <v>9131725</v>
      </c>
    </row>
    <row r="13" spans="3:10" s="107" customFormat="1" ht="18">
      <c r="C13" s="103" t="s">
        <v>413</v>
      </c>
      <c r="D13" s="104" t="s">
        <v>414</v>
      </c>
      <c r="E13" s="105">
        <f>E6*100000000/E11</f>
        <v>52.458406494628328</v>
      </c>
      <c r="F13" s="105">
        <f>F6*100000000/F11</f>
        <v>528.5640898577941</v>
      </c>
      <c r="G13" s="118">
        <v>535.20000000000005</v>
      </c>
      <c r="H13" s="118">
        <v>552.39</v>
      </c>
      <c r="I13" s="118">
        <v>565.28</v>
      </c>
      <c r="J13" s="118">
        <v>580.9</v>
      </c>
    </row>
    <row r="14" spans="3:10" s="107" customFormat="1" ht="6" customHeight="1">
      <c r="E14" s="109"/>
      <c r="F14" s="109"/>
      <c r="G14" s="110"/>
      <c r="H14" s="110"/>
      <c r="I14" s="110"/>
      <c r="J14" s="110"/>
    </row>
    <row r="15" spans="3:10" s="107" customFormat="1" ht="18">
      <c r="C15" s="103" t="s">
        <v>387</v>
      </c>
      <c r="D15" s="104" t="s">
        <v>387</v>
      </c>
      <c r="E15" s="119">
        <v>0</v>
      </c>
      <c r="F15" s="119">
        <v>415.05</v>
      </c>
      <c r="G15" s="120">
        <v>7.48</v>
      </c>
      <c r="H15" s="120">
        <v>19.420000000000002</v>
      </c>
      <c r="I15" s="120">
        <v>14.11</v>
      </c>
      <c r="J15" s="120">
        <v>16.71</v>
      </c>
    </row>
    <row r="16" spans="3:10" s="107" customFormat="1" ht="6" customHeight="1">
      <c r="E16" s="109"/>
      <c r="F16" s="109"/>
      <c r="G16" s="110"/>
      <c r="H16" s="110"/>
      <c r="I16" s="110"/>
      <c r="J16" s="110"/>
    </row>
    <row r="17" spans="3:10" s="107" customFormat="1" ht="18">
      <c r="C17" s="103" t="s">
        <v>388</v>
      </c>
      <c r="D17" s="104" t="s">
        <v>445</v>
      </c>
      <c r="E17" s="119">
        <v>0</v>
      </c>
      <c r="F17" s="119">
        <v>44.513605169999998</v>
      </c>
      <c r="G17" s="120">
        <v>0.85255015999999995</v>
      </c>
      <c r="H17" s="120">
        <v>1.7</v>
      </c>
      <c r="I17" s="120">
        <v>1</v>
      </c>
      <c r="J17" s="120">
        <v>1</v>
      </c>
    </row>
    <row r="18" spans="3:10" s="107" customFormat="1" ht="6" customHeight="1">
      <c r="E18" s="109"/>
      <c r="F18" s="109"/>
      <c r="G18" s="110"/>
      <c r="H18" s="110"/>
      <c r="I18" s="110"/>
      <c r="J18" s="110"/>
    </row>
    <row r="19" spans="3:10" s="107" customFormat="1" ht="18">
      <c r="C19" s="103" t="s">
        <v>419</v>
      </c>
      <c r="D19" s="104" t="s">
        <v>420</v>
      </c>
      <c r="E19" s="119">
        <v>0</v>
      </c>
      <c r="F19" s="119">
        <v>242.9</v>
      </c>
      <c r="G19" s="120">
        <v>4.5343732899999996</v>
      </c>
      <c r="H19" s="120">
        <v>9.4</v>
      </c>
      <c r="I19" s="120">
        <v>5</v>
      </c>
      <c r="J19" s="120">
        <v>5.0999999999999996</v>
      </c>
    </row>
    <row r="20" spans="3:10" s="107" customFormat="1" ht="6" customHeight="1">
      <c r="E20" s="109"/>
      <c r="F20" s="109"/>
      <c r="G20" s="110"/>
      <c r="H20" s="110"/>
      <c r="I20" s="110"/>
      <c r="J20" s="110"/>
    </row>
    <row r="21" spans="3:10" s="107" customFormat="1" ht="18">
      <c r="C21" s="103" t="s">
        <v>457</v>
      </c>
      <c r="D21" s="104" t="s">
        <v>457</v>
      </c>
      <c r="E21" s="119">
        <v>0</v>
      </c>
      <c r="F21" s="121">
        <v>9.0763999999999996</v>
      </c>
      <c r="G21" s="122">
        <v>1.26E-2</v>
      </c>
      <c r="H21" s="122">
        <v>3.2099999999999997E-2</v>
      </c>
      <c r="I21" s="122">
        <v>2.3300000000000001E-2</v>
      </c>
      <c r="J21" s="122">
        <v>2.76E-2</v>
      </c>
    </row>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37CD-C79B-4ACA-B6B0-FE325A4A06F4}">
  <dimension ref="A2:AQ274"/>
  <sheetViews>
    <sheetView showGridLines="0" zoomScaleNormal="100" workbookViewId="0">
      <pane xSplit="4" ySplit="4" topLeftCell="AG5" activePane="bottomRight" state="frozen"/>
      <selection pane="topRight" activeCell="E1" sqref="E1"/>
      <selection pane="bottomLeft" activeCell="A5" sqref="A5"/>
      <selection pane="bottomRight"/>
    </sheetView>
  </sheetViews>
  <sheetFormatPr defaultColWidth="8.6640625" defaultRowHeight="15.6" outlineLevelRow="1"/>
  <cols>
    <col min="1" max="2" width="3" style="2" customWidth="1"/>
    <col min="3" max="3" width="84.6640625" style="2" bestFit="1" customWidth="1"/>
    <col min="4" max="4" width="67.6640625" style="2" bestFit="1" customWidth="1"/>
    <col min="5" max="34" width="16.44140625" style="2" customWidth="1"/>
    <col min="35" max="35" width="4.44140625" style="2" customWidth="1"/>
    <col min="36" max="42" width="16.44140625" style="2" customWidth="1"/>
    <col min="43" max="43" width="9.44140625" style="2" bestFit="1" customWidth="1"/>
    <col min="44" max="16384" width="8.6640625" style="2"/>
  </cols>
  <sheetData>
    <row r="2" spans="1:43">
      <c r="V2" s="40"/>
      <c r="W2" s="40"/>
      <c r="X2" s="40"/>
      <c r="Y2" s="40"/>
      <c r="Z2" s="40"/>
      <c r="AA2" s="40"/>
      <c r="AB2" s="40"/>
      <c r="AC2" s="40"/>
      <c r="AD2" s="40"/>
      <c r="AE2" s="40"/>
      <c r="AF2" s="40"/>
      <c r="AG2" s="40"/>
      <c r="AH2" s="40"/>
    </row>
    <row r="4" spans="1:43" s="48" customFormat="1" ht="31.8">
      <c r="C4" s="123" t="s">
        <v>461</v>
      </c>
      <c r="D4" s="124" t="s">
        <v>581</v>
      </c>
      <c r="E4" s="125" t="s">
        <v>26</v>
      </c>
      <c r="F4" s="125" t="s">
        <v>27</v>
      </c>
      <c r="G4" s="125" t="s">
        <v>28</v>
      </c>
      <c r="H4" s="125" t="s">
        <v>29</v>
      </c>
      <c r="I4" s="125" t="s">
        <v>30</v>
      </c>
      <c r="J4" s="125" t="s">
        <v>31</v>
      </c>
      <c r="K4" s="125" t="s">
        <v>32</v>
      </c>
      <c r="L4" s="125" t="s">
        <v>33</v>
      </c>
      <c r="M4" s="125" t="s">
        <v>34</v>
      </c>
      <c r="N4" s="125" t="s">
        <v>35</v>
      </c>
      <c r="O4" s="125" t="s">
        <v>36</v>
      </c>
      <c r="P4" s="125" t="s">
        <v>37</v>
      </c>
      <c r="Q4" s="125" t="s">
        <v>38</v>
      </c>
      <c r="R4" s="125" t="s">
        <v>39</v>
      </c>
      <c r="S4" s="125" t="s">
        <v>252</v>
      </c>
      <c r="T4" s="125" t="s">
        <v>261</v>
      </c>
      <c r="U4" s="125" t="s">
        <v>275</v>
      </c>
      <c r="V4" s="125" t="s">
        <v>284</v>
      </c>
      <c r="W4" s="125" t="s">
        <v>322</v>
      </c>
      <c r="X4" s="125" t="s">
        <v>334</v>
      </c>
      <c r="Y4" s="125" t="s">
        <v>340</v>
      </c>
      <c r="Z4" s="125" t="s">
        <v>346</v>
      </c>
      <c r="AA4" s="125" t="s">
        <v>355</v>
      </c>
      <c r="AB4" s="125" t="s">
        <v>366</v>
      </c>
      <c r="AC4" s="125" t="s">
        <v>371</v>
      </c>
      <c r="AD4" s="125" t="s">
        <v>398</v>
      </c>
      <c r="AE4" s="125" t="s">
        <v>438</v>
      </c>
      <c r="AF4" s="125" t="s">
        <v>444</v>
      </c>
      <c r="AG4" s="125" t="s">
        <v>456</v>
      </c>
      <c r="AH4" s="125" t="s">
        <v>460</v>
      </c>
      <c r="AI4" s="60"/>
      <c r="AJ4" s="125">
        <v>2019</v>
      </c>
      <c r="AK4" s="125">
        <v>2020</v>
      </c>
      <c r="AL4" s="125">
        <v>2021</v>
      </c>
      <c r="AM4" s="125">
        <v>2022</v>
      </c>
      <c r="AN4" s="125">
        <v>2023</v>
      </c>
      <c r="AO4" s="125">
        <v>2024</v>
      </c>
      <c r="AP4" s="125">
        <v>2025</v>
      </c>
      <c r="AQ4" s="62"/>
    </row>
    <row r="5" spans="1:43" s="48" customFormat="1" ht="9" customHeight="1">
      <c r="C5" s="126"/>
      <c r="D5" s="127"/>
      <c r="E5" s="128"/>
      <c r="F5" s="128"/>
      <c r="G5" s="128"/>
      <c r="H5" s="128"/>
      <c r="I5" s="128"/>
      <c r="J5" s="128"/>
      <c r="K5" s="128"/>
      <c r="L5" s="128"/>
      <c r="M5" s="128"/>
      <c r="N5" s="128"/>
      <c r="O5" s="128"/>
      <c r="P5" s="128"/>
      <c r="Q5" s="128"/>
      <c r="R5" s="129" t="s">
        <v>287</v>
      </c>
      <c r="S5" s="129" t="s">
        <v>287</v>
      </c>
      <c r="T5" s="129" t="s">
        <v>287</v>
      </c>
      <c r="U5" s="129" t="s">
        <v>287</v>
      </c>
      <c r="V5" s="128"/>
      <c r="W5" s="128"/>
      <c r="X5" s="130"/>
      <c r="Y5" s="130"/>
      <c r="Z5" s="130"/>
      <c r="AA5" s="130"/>
      <c r="AB5" s="130"/>
      <c r="AC5" s="130"/>
      <c r="AD5" s="130"/>
      <c r="AE5" s="130"/>
      <c r="AF5" s="130"/>
      <c r="AG5" s="130"/>
      <c r="AH5" s="130"/>
      <c r="AI5" s="60"/>
      <c r="AJ5" s="128"/>
      <c r="AK5" s="128"/>
      <c r="AL5" s="128"/>
      <c r="AM5" s="129" t="s">
        <v>287</v>
      </c>
      <c r="AN5" s="128"/>
      <c r="AO5" s="128"/>
      <c r="AP5" s="128"/>
      <c r="AQ5" s="62"/>
    </row>
    <row r="6" spans="1:43" s="49" customFormat="1" ht="4.5" customHeight="1">
      <c r="A6" s="48"/>
      <c r="C6" s="131"/>
      <c r="D6" s="132"/>
      <c r="E6" s="133">
        <v>2019</v>
      </c>
      <c r="F6" s="133">
        <v>2019</v>
      </c>
      <c r="G6" s="133">
        <v>2019</v>
      </c>
      <c r="H6" s="133">
        <v>2019</v>
      </c>
      <c r="I6" s="134">
        <v>2020</v>
      </c>
      <c r="J6" s="134">
        <v>2020</v>
      </c>
      <c r="K6" s="134">
        <v>2020</v>
      </c>
      <c r="L6" s="134">
        <v>2020</v>
      </c>
      <c r="M6" s="134">
        <v>2021</v>
      </c>
      <c r="N6" s="134">
        <v>2021</v>
      </c>
      <c r="O6" s="134">
        <v>2021</v>
      </c>
      <c r="P6" s="134">
        <v>2021</v>
      </c>
      <c r="Q6" s="134">
        <v>2022</v>
      </c>
      <c r="R6" s="134">
        <v>2022</v>
      </c>
      <c r="S6" s="134">
        <v>2022</v>
      </c>
      <c r="T6" s="134">
        <v>2022</v>
      </c>
      <c r="U6" s="134">
        <v>2023</v>
      </c>
      <c r="V6" s="134">
        <v>2023</v>
      </c>
      <c r="W6" s="134">
        <v>2023</v>
      </c>
      <c r="X6" s="134">
        <v>2023</v>
      </c>
      <c r="Y6" s="134">
        <v>2024</v>
      </c>
      <c r="Z6" s="134">
        <v>2024</v>
      </c>
      <c r="AA6" s="134">
        <v>2024</v>
      </c>
      <c r="AB6" s="134">
        <v>2024</v>
      </c>
      <c r="AC6" s="134">
        <v>2025</v>
      </c>
      <c r="AD6" s="134">
        <v>2025</v>
      </c>
      <c r="AE6" s="134">
        <v>2025</v>
      </c>
      <c r="AF6" s="134">
        <v>2025</v>
      </c>
      <c r="AG6" s="134">
        <v>2026</v>
      </c>
      <c r="AH6" s="134">
        <v>2026</v>
      </c>
      <c r="AI6" s="135"/>
      <c r="AJ6" s="134" t="s">
        <v>29</v>
      </c>
      <c r="AK6" s="134" t="s">
        <v>33</v>
      </c>
      <c r="AL6" s="134" t="s">
        <v>37</v>
      </c>
      <c r="AM6" s="134" t="s">
        <v>261</v>
      </c>
      <c r="AN6" s="134" t="s">
        <v>334</v>
      </c>
      <c r="AO6" s="134" t="s">
        <v>366</v>
      </c>
      <c r="AP6" s="134" t="s">
        <v>444</v>
      </c>
    </row>
    <row r="7" spans="1:43" s="47" customFormat="1" ht="18.600000000000001">
      <c r="A7" s="48"/>
      <c r="C7" s="136" t="s">
        <v>25</v>
      </c>
      <c r="D7" s="137" t="s">
        <v>509</v>
      </c>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9"/>
      <c r="AJ7" s="138"/>
      <c r="AK7" s="138"/>
      <c r="AL7" s="138"/>
      <c r="AM7" s="140"/>
      <c r="AN7" s="140"/>
      <c r="AO7" s="140"/>
      <c r="AP7" s="140"/>
    </row>
    <row r="8" spans="1:43" s="62" customFormat="1" ht="18">
      <c r="C8" s="141" t="s">
        <v>471</v>
      </c>
      <c r="D8" s="142" t="s">
        <v>496</v>
      </c>
      <c r="E8" s="143">
        <v>17435</v>
      </c>
      <c r="F8" s="143">
        <v>17608</v>
      </c>
      <c r="G8" s="143">
        <v>22345</v>
      </c>
      <c r="H8" s="143">
        <v>24116</v>
      </c>
      <c r="I8" s="143">
        <v>31648</v>
      </c>
      <c r="J8" s="143">
        <v>24791</v>
      </c>
      <c r="K8" s="143">
        <v>25644</v>
      </c>
      <c r="L8" s="143">
        <v>43307</v>
      </c>
      <c r="M8" s="143">
        <v>51810</v>
      </c>
      <c r="N8" s="143">
        <v>54521</v>
      </c>
      <c r="O8" s="143">
        <v>58727</v>
      </c>
      <c r="P8" s="143">
        <v>98428</v>
      </c>
      <c r="Q8" s="143">
        <v>90046</v>
      </c>
      <c r="R8" s="143">
        <v>71722</v>
      </c>
      <c r="S8" s="143">
        <v>76957</v>
      </c>
      <c r="T8" s="143">
        <v>81396</v>
      </c>
      <c r="U8" s="143">
        <v>83648</v>
      </c>
      <c r="V8" s="143">
        <v>72152</v>
      </c>
      <c r="W8" s="143">
        <v>70420</v>
      </c>
      <c r="X8" s="143">
        <v>100369</v>
      </c>
      <c r="Y8" s="143">
        <v>82412</v>
      </c>
      <c r="Z8" s="143">
        <v>87641</v>
      </c>
      <c r="AA8" s="143">
        <v>90288</v>
      </c>
      <c r="AB8" s="143">
        <v>104677</v>
      </c>
      <c r="AC8" s="143">
        <v>100399</v>
      </c>
      <c r="AD8" s="143">
        <v>97820</v>
      </c>
      <c r="AE8" s="143">
        <v>123656</v>
      </c>
      <c r="AF8" s="143">
        <v>138329</v>
      </c>
      <c r="AG8" s="143">
        <v>118246</v>
      </c>
      <c r="AH8" s="143">
        <v>115663</v>
      </c>
      <c r="AI8" s="143"/>
      <c r="AJ8" s="143">
        <f t="shared" ref="AJ8:AL29" si="0">SUMIFS($E8:$R8,$E$6:$R$6,AJ$4)</f>
        <v>81504</v>
      </c>
      <c r="AK8" s="143">
        <f t="shared" si="0"/>
        <v>125390</v>
      </c>
      <c r="AL8" s="143">
        <f t="shared" si="0"/>
        <v>263486</v>
      </c>
      <c r="AM8" s="143">
        <f t="shared" ref="AM8:AM29" si="1">SUMIFS($E8:$T8,$E$6:$T$6,AM$4)</f>
        <v>320121</v>
      </c>
      <c r="AN8" s="143">
        <f t="shared" ref="AN8:AP29" si="2">SUMIFS($E8:$AI8,$E$6:$AI$6,AN$4)</f>
        <v>326589</v>
      </c>
      <c r="AO8" s="143">
        <f t="shared" si="2"/>
        <v>365018</v>
      </c>
      <c r="AP8" s="143">
        <f t="shared" si="2"/>
        <v>460204</v>
      </c>
      <c r="AQ8" s="143"/>
    </row>
    <row r="9" spans="1:43" s="62" customFormat="1" ht="18">
      <c r="C9" s="141" t="s">
        <v>472</v>
      </c>
      <c r="D9" s="142" t="s">
        <v>487</v>
      </c>
      <c r="E9" s="143">
        <v>-17395</v>
      </c>
      <c r="F9" s="143">
        <v>-14586</v>
      </c>
      <c r="G9" s="143">
        <v>-18246</v>
      </c>
      <c r="H9" s="143">
        <v>-22478</v>
      </c>
      <c r="I9" s="143">
        <v>-22501</v>
      </c>
      <c r="J9" s="143">
        <v>-15492</v>
      </c>
      <c r="K9" s="143">
        <v>-20836</v>
      </c>
      <c r="L9" s="143">
        <v>-38080</v>
      </c>
      <c r="M9" s="143">
        <v>-47345</v>
      </c>
      <c r="N9" s="143">
        <v>-62500.911959999998</v>
      </c>
      <c r="O9" s="143">
        <v>-69529</v>
      </c>
      <c r="P9" s="143">
        <v>-151957</v>
      </c>
      <c r="Q9" s="143">
        <v>-108879</v>
      </c>
      <c r="R9" s="143">
        <f t="shared" ref="R9:AH9" si="3">SUM(R10,R13:R20)</f>
        <v>-119421</v>
      </c>
      <c r="S9" s="143">
        <f t="shared" si="3"/>
        <v>-103391</v>
      </c>
      <c r="T9" s="143">
        <f t="shared" si="3"/>
        <v>-85294</v>
      </c>
      <c r="U9" s="143">
        <f t="shared" si="3"/>
        <v>-98376</v>
      </c>
      <c r="V9" s="143">
        <f t="shared" si="3"/>
        <v>-88559</v>
      </c>
      <c r="W9" s="143">
        <f t="shared" si="3"/>
        <v>-74044</v>
      </c>
      <c r="X9" s="143">
        <f t="shared" si="3"/>
        <v>-136680</v>
      </c>
      <c r="Y9" s="143">
        <f t="shared" si="3"/>
        <v>-79480</v>
      </c>
      <c r="Z9" s="143">
        <f t="shared" si="3"/>
        <v>-157101</v>
      </c>
      <c r="AA9" s="143">
        <f t="shared" si="3"/>
        <v>-86016</v>
      </c>
      <c r="AB9" s="143">
        <f t="shared" si="3"/>
        <v>-67595</v>
      </c>
      <c r="AC9" s="143">
        <f t="shared" si="3"/>
        <v>-89180</v>
      </c>
      <c r="AD9" s="143">
        <f t="shared" si="3"/>
        <v>-90454</v>
      </c>
      <c r="AE9" s="143">
        <f t="shared" si="3"/>
        <v>-102438</v>
      </c>
      <c r="AF9" s="143">
        <f t="shared" si="3"/>
        <v>-158638</v>
      </c>
      <c r="AG9" s="143">
        <f t="shared" si="3"/>
        <v>-169070</v>
      </c>
      <c r="AH9" s="143">
        <f t="shared" si="3"/>
        <v>-134720</v>
      </c>
      <c r="AI9" s="143"/>
      <c r="AJ9" s="143">
        <f t="shared" si="0"/>
        <v>-72705</v>
      </c>
      <c r="AK9" s="143">
        <f t="shared" si="0"/>
        <v>-96909</v>
      </c>
      <c r="AL9" s="143">
        <f t="shared" si="0"/>
        <v>-331331.91196</v>
      </c>
      <c r="AM9" s="143">
        <f t="shared" si="1"/>
        <v>-416985</v>
      </c>
      <c r="AN9" s="143">
        <f t="shared" si="2"/>
        <v>-397659</v>
      </c>
      <c r="AO9" s="143">
        <f t="shared" si="2"/>
        <v>-390192</v>
      </c>
      <c r="AP9" s="143">
        <f t="shared" si="2"/>
        <v>-440710</v>
      </c>
      <c r="AQ9" s="144"/>
    </row>
    <row r="10" spans="1:43" s="50" customFormat="1" ht="18">
      <c r="A10" s="62"/>
      <c r="C10" s="209" t="s">
        <v>107</v>
      </c>
      <c r="D10" s="146" t="s">
        <v>107</v>
      </c>
      <c r="E10" s="144">
        <v>-9364</v>
      </c>
      <c r="F10" s="144">
        <v>-7878</v>
      </c>
      <c r="G10" s="144">
        <v>-10668</v>
      </c>
      <c r="H10" s="144">
        <v>-11791</v>
      </c>
      <c r="I10" s="144">
        <v>-14573</v>
      </c>
      <c r="J10" s="144">
        <v>-9539</v>
      </c>
      <c r="K10" s="144">
        <v>-12944</v>
      </c>
      <c r="L10" s="144">
        <v>-22048</v>
      </c>
      <c r="M10" s="144">
        <v>-21181</v>
      </c>
      <c r="N10" s="144">
        <v>-24608.911960000001</v>
      </c>
      <c r="O10" s="144">
        <v>-27161</v>
      </c>
      <c r="P10" s="144">
        <v>-67526</v>
      </c>
      <c r="Q10" s="144">
        <v>-53506</v>
      </c>
      <c r="R10" s="144">
        <v>-43698</v>
      </c>
      <c r="S10" s="144">
        <v>-42596</v>
      </c>
      <c r="T10" s="144">
        <v>-39477</v>
      </c>
      <c r="U10" s="144">
        <v>-40268</v>
      </c>
      <c r="V10" s="144">
        <v>-35060</v>
      </c>
      <c r="W10" s="144">
        <v>-28885</v>
      </c>
      <c r="X10" s="144">
        <v>-34970</v>
      </c>
      <c r="Y10" s="144">
        <v>-33937</v>
      </c>
      <c r="Z10" s="144">
        <v>-36329</v>
      </c>
      <c r="AA10" s="144">
        <v>-40868</v>
      </c>
      <c r="AB10" s="144">
        <v>-46262</v>
      </c>
      <c r="AC10" s="144">
        <v>-48273</v>
      </c>
      <c r="AD10" s="144">
        <v>-47232</v>
      </c>
      <c r="AE10" s="144">
        <v>-51354</v>
      </c>
      <c r="AF10" s="144">
        <v>-62397</v>
      </c>
      <c r="AG10" s="144">
        <v>-45564</v>
      </c>
      <c r="AH10" s="144">
        <v>-59211</v>
      </c>
      <c r="AI10" s="144"/>
      <c r="AJ10" s="144">
        <f t="shared" si="0"/>
        <v>-39701</v>
      </c>
      <c r="AK10" s="144">
        <f t="shared" si="0"/>
        <v>-59104</v>
      </c>
      <c r="AL10" s="144">
        <f t="shared" si="0"/>
        <v>-140476.91196</v>
      </c>
      <c r="AM10" s="144">
        <f t="shared" si="1"/>
        <v>-179277</v>
      </c>
      <c r="AN10" s="144">
        <f t="shared" si="2"/>
        <v>-139183</v>
      </c>
      <c r="AO10" s="144">
        <f t="shared" si="2"/>
        <v>-157396</v>
      </c>
      <c r="AP10" s="144">
        <f t="shared" si="2"/>
        <v>-209256</v>
      </c>
      <c r="AQ10" s="144"/>
    </row>
    <row r="11" spans="1:43" s="50" customFormat="1" ht="18">
      <c r="A11" s="62"/>
      <c r="C11" s="145" t="s">
        <v>6</v>
      </c>
      <c r="D11" s="145" t="s">
        <v>6</v>
      </c>
      <c r="E11" s="144">
        <v>0</v>
      </c>
      <c r="F11" s="144">
        <v>0</v>
      </c>
      <c r="G11" s="144">
        <v>0</v>
      </c>
      <c r="H11" s="144">
        <v>0</v>
      </c>
      <c r="I11" s="144">
        <v>0</v>
      </c>
      <c r="J11" s="144">
        <v>0</v>
      </c>
      <c r="K11" s="144">
        <v>0</v>
      </c>
      <c r="L11" s="144">
        <v>0</v>
      </c>
      <c r="M11" s="144">
        <v>-18753</v>
      </c>
      <c r="N11" s="144">
        <v>-20971</v>
      </c>
      <c r="O11" s="144">
        <v>-21845</v>
      </c>
      <c r="P11" s="144">
        <v>-62436</v>
      </c>
      <c r="Q11" s="144">
        <v>-48680.614000000001</v>
      </c>
      <c r="R11" s="144">
        <v>-39600</v>
      </c>
      <c r="S11" s="144">
        <v>-37764</v>
      </c>
      <c r="T11" s="144">
        <v>-33376</v>
      </c>
      <c r="U11" s="144">
        <v>-34900</v>
      </c>
      <c r="V11" s="144">
        <v>-29692</v>
      </c>
      <c r="W11" s="144">
        <v>-24095</v>
      </c>
      <c r="X11" s="144">
        <v>-30008</v>
      </c>
      <c r="Y11" s="144">
        <v>-30899</v>
      </c>
      <c r="Z11" s="144">
        <v>-33939</v>
      </c>
      <c r="AA11" s="144">
        <v>-37432</v>
      </c>
      <c r="AB11" s="144">
        <v>-42952</v>
      </c>
      <c r="AC11" s="144">
        <v>-45506</v>
      </c>
      <c r="AD11" s="144">
        <v>-43910</v>
      </c>
      <c r="AE11" s="144">
        <v>-47873</v>
      </c>
      <c r="AF11" s="144">
        <v>-67182</v>
      </c>
      <c r="AG11" s="144">
        <v>-40875</v>
      </c>
      <c r="AH11" s="204">
        <v>0</v>
      </c>
      <c r="AI11" s="144"/>
      <c r="AJ11" s="144">
        <f t="shared" si="0"/>
        <v>0</v>
      </c>
      <c r="AK11" s="144">
        <f t="shared" si="0"/>
        <v>0</v>
      </c>
      <c r="AL11" s="144">
        <f t="shared" si="0"/>
        <v>-124005</v>
      </c>
      <c r="AM11" s="144">
        <f t="shared" si="1"/>
        <v>-159420.614</v>
      </c>
      <c r="AN11" s="144">
        <f t="shared" si="2"/>
        <v>-118695</v>
      </c>
      <c r="AO11" s="144">
        <f t="shared" si="2"/>
        <v>-145222</v>
      </c>
      <c r="AP11" s="144">
        <f t="shared" si="2"/>
        <v>-204471</v>
      </c>
      <c r="AQ11" s="144"/>
    </row>
    <row r="12" spans="1:43" s="50" customFormat="1" ht="18">
      <c r="A12" s="62"/>
      <c r="C12" s="145" t="s">
        <v>7</v>
      </c>
      <c r="D12" s="145" t="s">
        <v>488</v>
      </c>
      <c r="E12" s="144">
        <v>0</v>
      </c>
      <c r="F12" s="144">
        <v>0</v>
      </c>
      <c r="G12" s="144">
        <v>0</v>
      </c>
      <c r="H12" s="144">
        <v>0</v>
      </c>
      <c r="I12" s="144">
        <v>0</v>
      </c>
      <c r="J12" s="144">
        <v>0</v>
      </c>
      <c r="K12" s="144">
        <v>0</v>
      </c>
      <c r="L12" s="144">
        <v>0</v>
      </c>
      <c r="M12" s="144">
        <v>-2428</v>
      </c>
      <c r="N12" s="144">
        <v>-3638</v>
      </c>
      <c r="O12" s="144">
        <v>-5316</v>
      </c>
      <c r="P12" s="144">
        <v>-5090</v>
      </c>
      <c r="Q12" s="144">
        <v>-4825.3860000000004</v>
      </c>
      <c r="R12" s="144">
        <v>-4098</v>
      </c>
      <c r="S12" s="144">
        <v>-4832</v>
      </c>
      <c r="T12" s="144">
        <v>-6101</v>
      </c>
      <c r="U12" s="144">
        <v>-5368</v>
      </c>
      <c r="V12" s="144">
        <v>-5368</v>
      </c>
      <c r="W12" s="144">
        <v>-4790</v>
      </c>
      <c r="X12" s="144">
        <v>-4962</v>
      </c>
      <c r="Y12" s="144">
        <v>-3038</v>
      </c>
      <c r="Z12" s="144">
        <v>-2390</v>
      </c>
      <c r="AA12" s="144">
        <v>-3436</v>
      </c>
      <c r="AB12" s="144">
        <v>-3310</v>
      </c>
      <c r="AC12" s="144">
        <v>-2767</v>
      </c>
      <c r="AD12" s="144">
        <v>-3322</v>
      </c>
      <c r="AE12" s="144">
        <v>-3481</v>
      </c>
      <c r="AF12" s="144">
        <v>4785</v>
      </c>
      <c r="AG12" s="144">
        <v>-4689</v>
      </c>
      <c r="AH12" s="204">
        <v>0</v>
      </c>
      <c r="AI12" s="144"/>
      <c r="AJ12" s="144">
        <f t="shared" si="0"/>
        <v>0</v>
      </c>
      <c r="AK12" s="144">
        <f t="shared" si="0"/>
        <v>0</v>
      </c>
      <c r="AL12" s="144">
        <f t="shared" si="0"/>
        <v>-16472</v>
      </c>
      <c r="AM12" s="144">
        <f t="shared" si="1"/>
        <v>-19856.385999999999</v>
      </c>
      <c r="AN12" s="144">
        <f t="shared" si="2"/>
        <v>-20488</v>
      </c>
      <c r="AO12" s="144">
        <f t="shared" si="2"/>
        <v>-12174</v>
      </c>
      <c r="AP12" s="144">
        <f t="shared" si="2"/>
        <v>-4785</v>
      </c>
      <c r="AQ12" s="144"/>
    </row>
    <row r="13" spans="1:43" s="50" customFormat="1" ht="18">
      <c r="A13" s="62"/>
      <c r="C13" s="145" t="s">
        <v>473</v>
      </c>
      <c r="D13" s="146" t="s">
        <v>497</v>
      </c>
      <c r="E13" s="144">
        <v>-3959</v>
      </c>
      <c r="F13" s="144">
        <v>-3777</v>
      </c>
      <c r="G13" s="144">
        <v>-3960</v>
      </c>
      <c r="H13" s="144">
        <v>-6374</v>
      </c>
      <c r="I13" s="144">
        <v>-3965</v>
      </c>
      <c r="J13" s="144">
        <v>-3785</v>
      </c>
      <c r="K13" s="144">
        <v>-4313</v>
      </c>
      <c r="L13" s="144">
        <v>-6353</v>
      </c>
      <c r="M13" s="144">
        <v>-7793</v>
      </c>
      <c r="N13" s="144">
        <v>-12890</v>
      </c>
      <c r="O13" s="144">
        <v>-18932</v>
      </c>
      <c r="P13" s="144">
        <v>-27385</v>
      </c>
      <c r="Q13" s="144">
        <v>-30691</v>
      </c>
      <c r="R13" s="144">
        <v>-41287</v>
      </c>
      <c r="S13" s="144">
        <v>-35807</v>
      </c>
      <c r="T13" s="144">
        <v>-38119</v>
      </c>
      <c r="U13" s="144">
        <v>-30266</v>
      </c>
      <c r="V13" s="144">
        <v>-23642</v>
      </c>
      <c r="W13" s="144">
        <v>-20357</v>
      </c>
      <c r="X13" s="144">
        <v>-26558</v>
      </c>
      <c r="Y13" s="144">
        <v>-18667</v>
      </c>
      <c r="Z13" s="144">
        <v>-17285</v>
      </c>
      <c r="AA13" s="144">
        <v>-22763</v>
      </c>
      <c r="AB13" s="144">
        <v>-18116</v>
      </c>
      <c r="AC13" s="144">
        <v>-16877</v>
      </c>
      <c r="AD13" s="144">
        <v>-20341</v>
      </c>
      <c r="AE13" s="144">
        <v>-19195</v>
      </c>
      <c r="AF13" s="144">
        <v>-19453</v>
      </c>
      <c r="AG13" s="144">
        <v>-19851</v>
      </c>
      <c r="AH13" s="144">
        <v>-18355</v>
      </c>
      <c r="AI13" s="144"/>
      <c r="AJ13" s="144">
        <f t="shared" si="0"/>
        <v>-18070</v>
      </c>
      <c r="AK13" s="144">
        <f t="shared" si="0"/>
        <v>-18416</v>
      </c>
      <c r="AL13" s="144">
        <f t="shared" si="0"/>
        <v>-67000</v>
      </c>
      <c r="AM13" s="144">
        <f t="shared" si="1"/>
        <v>-145904</v>
      </c>
      <c r="AN13" s="144">
        <f t="shared" si="2"/>
        <v>-100823</v>
      </c>
      <c r="AO13" s="144">
        <f t="shared" si="2"/>
        <v>-76831</v>
      </c>
      <c r="AP13" s="144">
        <f t="shared" si="2"/>
        <v>-75866</v>
      </c>
      <c r="AQ13" s="144"/>
    </row>
    <row r="14" spans="1:43" s="50" customFormat="1" ht="18.600000000000001">
      <c r="A14" s="62"/>
      <c r="C14" s="145" t="s">
        <v>462</v>
      </c>
      <c r="D14" s="145" t="s">
        <v>506</v>
      </c>
      <c r="E14" s="144">
        <v>-590</v>
      </c>
      <c r="F14" s="144">
        <v>-501</v>
      </c>
      <c r="G14" s="144">
        <v>-484</v>
      </c>
      <c r="H14" s="144">
        <v>-894</v>
      </c>
      <c r="I14" s="144">
        <v>-311</v>
      </c>
      <c r="J14" s="144">
        <v>-181</v>
      </c>
      <c r="K14" s="144">
        <v>-876</v>
      </c>
      <c r="L14" s="144">
        <v>-6748</v>
      </c>
      <c r="M14" s="144">
        <v>-7048</v>
      </c>
      <c r="N14" s="144">
        <v>-10194</v>
      </c>
      <c r="O14" s="144">
        <v>-11272</v>
      </c>
      <c r="P14" s="144">
        <v>-18636</v>
      </c>
      <c r="Q14" s="144">
        <v>-7313</v>
      </c>
      <c r="R14" s="144">
        <v>-5949</v>
      </c>
      <c r="S14" s="144">
        <v>-4835</v>
      </c>
      <c r="T14" s="144">
        <v>-7931</v>
      </c>
      <c r="U14" s="144">
        <v>-6194</v>
      </c>
      <c r="V14" s="144">
        <v>-5358</v>
      </c>
      <c r="W14" s="144">
        <v>-5577</v>
      </c>
      <c r="X14" s="144">
        <v>-5642</v>
      </c>
      <c r="Y14" s="144">
        <v>-6135</v>
      </c>
      <c r="Z14" s="144">
        <v>-6565</v>
      </c>
      <c r="AA14" s="144">
        <v>-9761</v>
      </c>
      <c r="AB14" s="144">
        <v>-12276</v>
      </c>
      <c r="AC14" s="144">
        <v>-11725</v>
      </c>
      <c r="AD14" s="144">
        <v>-13870</v>
      </c>
      <c r="AE14" s="144">
        <v>-13359</v>
      </c>
      <c r="AF14" s="144">
        <v>-12762</v>
      </c>
      <c r="AG14" s="144">
        <v>-10761</v>
      </c>
      <c r="AH14" s="144">
        <v>-11846</v>
      </c>
      <c r="AI14" s="144"/>
      <c r="AJ14" s="144">
        <f t="shared" si="0"/>
        <v>-2469</v>
      </c>
      <c r="AK14" s="144">
        <f t="shared" si="0"/>
        <v>-8116</v>
      </c>
      <c r="AL14" s="144">
        <f t="shared" si="0"/>
        <v>-47150</v>
      </c>
      <c r="AM14" s="144">
        <f t="shared" si="1"/>
        <v>-26028</v>
      </c>
      <c r="AN14" s="144">
        <f t="shared" si="2"/>
        <v>-22771</v>
      </c>
      <c r="AO14" s="144">
        <f t="shared" si="2"/>
        <v>-34737</v>
      </c>
      <c r="AP14" s="144">
        <f t="shared" si="2"/>
        <v>-51716</v>
      </c>
      <c r="AQ14" s="144"/>
    </row>
    <row r="15" spans="1:43" s="50" customFormat="1" ht="18">
      <c r="A15" s="62"/>
      <c r="C15" s="145" t="s">
        <v>489</v>
      </c>
      <c r="D15" s="146" t="s">
        <v>47</v>
      </c>
      <c r="E15" s="144">
        <v>-773</v>
      </c>
      <c r="F15" s="144">
        <v>-797</v>
      </c>
      <c r="G15" s="144">
        <v>-1508</v>
      </c>
      <c r="H15" s="144">
        <v>-1351</v>
      </c>
      <c r="I15" s="144">
        <v>-1803</v>
      </c>
      <c r="J15" s="144">
        <v>-838</v>
      </c>
      <c r="K15" s="144">
        <v>-1499</v>
      </c>
      <c r="L15" s="144">
        <v>-1632</v>
      </c>
      <c r="M15" s="144">
        <v>-2529</v>
      </c>
      <c r="N15" s="144">
        <v>-4852</v>
      </c>
      <c r="O15" s="144">
        <v>-4890</v>
      </c>
      <c r="P15" s="144">
        <v>-5272</v>
      </c>
      <c r="Q15" s="144">
        <v>-6696</v>
      </c>
      <c r="R15" s="144">
        <v>-7399</v>
      </c>
      <c r="S15" s="144">
        <v>-6391</v>
      </c>
      <c r="T15" s="144">
        <v>-6411</v>
      </c>
      <c r="U15" s="144">
        <v>-5939</v>
      </c>
      <c r="V15" s="144">
        <v>-1828</v>
      </c>
      <c r="W15" s="144">
        <v>-2393</v>
      </c>
      <c r="X15" s="144">
        <v>-2163</v>
      </c>
      <c r="Y15" s="144">
        <v>-2457</v>
      </c>
      <c r="Z15" s="144">
        <v>-2567</v>
      </c>
      <c r="AA15" s="144">
        <v>-2750</v>
      </c>
      <c r="AB15" s="144">
        <v>-3716</v>
      </c>
      <c r="AC15" s="144">
        <v>-3233</v>
      </c>
      <c r="AD15" s="144">
        <v>-5618</v>
      </c>
      <c r="AE15" s="144">
        <v>-2731</v>
      </c>
      <c r="AF15" s="144">
        <v>-4547</v>
      </c>
      <c r="AG15" s="144">
        <v>-3676</v>
      </c>
      <c r="AH15" s="144">
        <v>-3447</v>
      </c>
      <c r="AI15" s="144"/>
      <c r="AJ15" s="144">
        <f t="shared" si="0"/>
        <v>-4429</v>
      </c>
      <c r="AK15" s="144">
        <f t="shared" si="0"/>
        <v>-5772</v>
      </c>
      <c r="AL15" s="144">
        <f t="shared" si="0"/>
        <v>-17543</v>
      </c>
      <c r="AM15" s="144">
        <f t="shared" si="1"/>
        <v>-26897</v>
      </c>
      <c r="AN15" s="144">
        <f t="shared" si="2"/>
        <v>-12323</v>
      </c>
      <c r="AO15" s="144">
        <f t="shared" si="2"/>
        <v>-11490</v>
      </c>
      <c r="AP15" s="144">
        <f t="shared" si="2"/>
        <v>-16129</v>
      </c>
      <c r="AQ15" s="144"/>
    </row>
    <row r="16" spans="1:43" s="50" customFormat="1" ht="18">
      <c r="C16" s="145" t="s">
        <v>10</v>
      </c>
      <c r="D16" s="146" t="s">
        <v>289</v>
      </c>
      <c r="E16" s="144">
        <v>-713</v>
      </c>
      <c r="F16" s="144">
        <v>-666</v>
      </c>
      <c r="G16" s="144">
        <v>-727</v>
      </c>
      <c r="H16" s="144">
        <v>-1328</v>
      </c>
      <c r="I16" s="144">
        <v>-761</v>
      </c>
      <c r="J16" s="144">
        <v>-664</v>
      </c>
      <c r="K16" s="144">
        <v>-560</v>
      </c>
      <c r="L16" s="144">
        <v>-485</v>
      </c>
      <c r="M16" s="144">
        <v>-7451</v>
      </c>
      <c r="N16" s="144">
        <v>-6876</v>
      </c>
      <c r="O16" s="144">
        <v>-4838</v>
      </c>
      <c r="P16" s="144">
        <v>-5746</v>
      </c>
      <c r="Q16" s="144">
        <v>-4004</v>
      </c>
      <c r="R16" s="144">
        <v>-12242</v>
      </c>
      <c r="S16" s="144">
        <v>-5213</v>
      </c>
      <c r="T16" s="144">
        <v>-5018</v>
      </c>
      <c r="U16" s="144">
        <v>-4365</v>
      </c>
      <c r="V16" s="144">
        <v>-9888</v>
      </c>
      <c r="W16" s="144">
        <v>-2436</v>
      </c>
      <c r="X16" s="144">
        <v>-9848</v>
      </c>
      <c r="Y16" s="144">
        <v>-3682</v>
      </c>
      <c r="Z16" s="144">
        <v>-2808</v>
      </c>
      <c r="AA16" s="144">
        <v>-2797</v>
      </c>
      <c r="AB16" s="144">
        <v>-2097</v>
      </c>
      <c r="AC16" s="144">
        <v>-3329</v>
      </c>
      <c r="AD16" s="144">
        <v>-3336</v>
      </c>
      <c r="AE16" s="144">
        <v>-3828</v>
      </c>
      <c r="AF16" s="144">
        <v>-4104</v>
      </c>
      <c r="AG16" s="144">
        <v>-5815</v>
      </c>
      <c r="AH16" s="144">
        <v>-3476</v>
      </c>
      <c r="AI16" s="144"/>
      <c r="AJ16" s="144">
        <f t="shared" si="0"/>
        <v>-3434</v>
      </c>
      <c r="AK16" s="144">
        <f t="shared" si="0"/>
        <v>-2470</v>
      </c>
      <c r="AL16" s="144">
        <f t="shared" si="0"/>
        <v>-24911</v>
      </c>
      <c r="AM16" s="144">
        <f t="shared" si="1"/>
        <v>-26477</v>
      </c>
      <c r="AN16" s="144">
        <f t="shared" si="2"/>
        <v>-26537</v>
      </c>
      <c r="AO16" s="144">
        <f t="shared" si="2"/>
        <v>-11384</v>
      </c>
      <c r="AP16" s="144">
        <f t="shared" si="2"/>
        <v>-14597</v>
      </c>
      <c r="AQ16" s="144"/>
    </row>
    <row r="17" spans="3:43" s="50" customFormat="1" ht="18">
      <c r="C17" s="145" t="s">
        <v>11</v>
      </c>
      <c r="D17" s="146" t="s">
        <v>53</v>
      </c>
      <c r="E17" s="144">
        <v>-364</v>
      </c>
      <c r="F17" s="144">
        <v>-500</v>
      </c>
      <c r="G17" s="144">
        <v>-536</v>
      </c>
      <c r="H17" s="144">
        <v>-541</v>
      </c>
      <c r="I17" s="144">
        <v>-545</v>
      </c>
      <c r="J17" s="144">
        <v>-499</v>
      </c>
      <c r="K17" s="144">
        <v>-317</v>
      </c>
      <c r="L17" s="144">
        <v>-408</v>
      </c>
      <c r="M17" s="144">
        <v>-450</v>
      </c>
      <c r="N17" s="144">
        <v>-746</v>
      </c>
      <c r="O17" s="144">
        <v>-1537</v>
      </c>
      <c r="P17" s="144">
        <v>-1834</v>
      </c>
      <c r="Q17" s="144">
        <v>-1686</v>
      </c>
      <c r="R17" s="144">
        <v>-1772</v>
      </c>
      <c r="S17" s="144">
        <v>-1775</v>
      </c>
      <c r="T17" s="144">
        <v>-1573</v>
      </c>
      <c r="U17" s="144">
        <v>-1628</v>
      </c>
      <c r="V17" s="144">
        <v>-2315</v>
      </c>
      <c r="W17" s="144">
        <v>-2724</v>
      </c>
      <c r="X17" s="144">
        <v>-2586</v>
      </c>
      <c r="Y17" s="144">
        <v>-2832</v>
      </c>
      <c r="Z17" s="144">
        <v>-1816</v>
      </c>
      <c r="AA17" s="144">
        <v>-3122</v>
      </c>
      <c r="AB17" s="144">
        <v>-3320</v>
      </c>
      <c r="AC17" s="144">
        <v>-4155</v>
      </c>
      <c r="AD17" s="144">
        <v>-4231</v>
      </c>
      <c r="AE17" s="144">
        <v>-5287</v>
      </c>
      <c r="AF17" s="144">
        <v>-3131</v>
      </c>
      <c r="AG17" s="144">
        <v>-4520</v>
      </c>
      <c r="AH17" s="144">
        <v>-4267</v>
      </c>
      <c r="AI17" s="144"/>
      <c r="AJ17" s="144">
        <f t="shared" si="0"/>
        <v>-1941</v>
      </c>
      <c r="AK17" s="144">
        <f t="shared" si="0"/>
        <v>-1769</v>
      </c>
      <c r="AL17" s="144">
        <f t="shared" si="0"/>
        <v>-4567</v>
      </c>
      <c r="AM17" s="144">
        <f t="shared" si="1"/>
        <v>-6806</v>
      </c>
      <c r="AN17" s="144">
        <f t="shared" si="2"/>
        <v>-9253</v>
      </c>
      <c r="AO17" s="144">
        <f t="shared" si="2"/>
        <v>-11090</v>
      </c>
      <c r="AP17" s="144">
        <f t="shared" si="2"/>
        <v>-16804</v>
      </c>
      <c r="AQ17" s="144"/>
    </row>
    <row r="18" spans="3:43" s="50" customFormat="1" ht="18">
      <c r="C18" s="145" t="s">
        <v>347</v>
      </c>
      <c r="D18" s="146" t="s">
        <v>510</v>
      </c>
      <c r="E18" s="144"/>
      <c r="F18" s="144"/>
      <c r="G18" s="144"/>
      <c r="H18" s="144"/>
      <c r="I18" s="144"/>
      <c r="J18" s="144"/>
      <c r="K18" s="144"/>
      <c r="L18" s="144"/>
      <c r="M18" s="144"/>
      <c r="N18" s="144"/>
      <c r="O18" s="144"/>
      <c r="P18" s="144"/>
      <c r="Q18" s="144"/>
      <c r="R18" s="144"/>
      <c r="S18" s="144"/>
      <c r="T18" s="144"/>
      <c r="U18" s="144"/>
      <c r="V18" s="144"/>
      <c r="W18" s="144"/>
      <c r="X18" s="144"/>
      <c r="Y18" s="144"/>
      <c r="Z18" s="144">
        <v>-82799</v>
      </c>
      <c r="AA18" s="144">
        <v>-124</v>
      </c>
      <c r="AB18" s="144">
        <v>-72</v>
      </c>
      <c r="AC18" s="144">
        <v>-1975</v>
      </c>
      <c r="AD18" s="144">
        <v>1975</v>
      </c>
      <c r="AE18" s="144">
        <v>0</v>
      </c>
      <c r="AF18" s="144">
        <v>-56225</v>
      </c>
      <c r="AG18" s="144">
        <v>-76502</v>
      </c>
      <c r="AH18" s="144">
        <v>-32178</v>
      </c>
      <c r="AI18" s="144"/>
      <c r="AJ18" s="144">
        <f t="shared" ref="AJ18:AL19" si="4">SUMIFS($E18:$R18,$E$6:$R$6,AJ$4)</f>
        <v>0</v>
      </c>
      <c r="AK18" s="144">
        <f t="shared" si="4"/>
        <v>0</v>
      </c>
      <c r="AL18" s="144">
        <f t="shared" si="4"/>
        <v>0</v>
      </c>
      <c r="AM18" s="144">
        <f>SUMIFS($E18:$T18,$E$6:$T$6,AM$4)</f>
        <v>0</v>
      </c>
      <c r="AN18" s="144">
        <f t="shared" ref="AN18:AP19" si="5">SUMIFS($E18:$AI18,$E$6:$AI$6,AN$4)</f>
        <v>0</v>
      </c>
      <c r="AO18" s="144">
        <f t="shared" si="5"/>
        <v>-82995</v>
      </c>
      <c r="AP18" s="144">
        <f t="shared" si="5"/>
        <v>-56225</v>
      </c>
      <c r="AQ18" s="144"/>
    </row>
    <row r="19" spans="3:43" s="50" customFormat="1" ht="18">
      <c r="C19" s="145" t="s">
        <v>262</v>
      </c>
      <c r="D19" s="146" t="s">
        <v>511</v>
      </c>
      <c r="E19" s="144">
        <v>0</v>
      </c>
      <c r="F19" s="144">
        <v>0</v>
      </c>
      <c r="G19" s="144">
        <v>0</v>
      </c>
      <c r="H19" s="144">
        <v>0</v>
      </c>
      <c r="I19" s="144">
        <v>0</v>
      </c>
      <c r="J19" s="144">
        <v>0</v>
      </c>
      <c r="K19" s="144">
        <v>0</v>
      </c>
      <c r="L19" s="144">
        <v>0</v>
      </c>
      <c r="M19" s="144">
        <v>0</v>
      </c>
      <c r="N19" s="144">
        <v>0</v>
      </c>
      <c r="O19" s="144">
        <v>0</v>
      </c>
      <c r="P19" s="144">
        <v>-12928</v>
      </c>
      <c r="Q19" s="144">
        <v>0</v>
      </c>
      <c r="R19" s="144">
        <v>0</v>
      </c>
      <c r="S19" s="144">
        <v>0</v>
      </c>
      <c r="T19" s="144">
        <v>31065</v>
      </c>
      <c r="U19" s="144">
        <v>0</v>
      </c>
      <c r="V19" s="144">
        <v>0</v>
      </c>
      <c r="W19" s="144">
        <v>0</v>
      </c>
      <c r="X19" s="144">
        <v>-25365</v>
      </c>
      <c r="Y19" s="144">
        <v>0</v>
      </c>
      <c r="Z19" s="144">
        <v>0</v>
      </c>
      <c r="AA19" s="144">
        <v>0</v>
      </c>
      <c r="AB19" s="144">
        <v>19389</v>
      </c>
      <c r="AC19" s="144">
        <v>0</v>
      </c>
      <c r="AD19" s="144">
        <v>0</v>
      </c>
      <c r="AE19" s="144">
        <v>0</v>
      </c>
      <c r="AF19" s="144">
        <v>4491</v>
      </c>
      <c r="AG19" s="144">
        <v>0</v>
      </c>
      <c r="AH19" s="204">
        <v>0</v>
      </c>
      <c r="AI19" s="144"/>
      <c r="AJ19" s="144">
        <f t="shared" si="4"/>
        <v>0</v>
      </c>
      <c r="AK19" s="144">
        <f t="shared" si="4"/>
        <v>0</v>
      </c>
      <c r="AL19" s="144">
        <f t="shared" si="4"/>
        <v>-12928</v>
      </c>
      <c r="AM19" s="144">
        <f>SUMIFS($E19:$T19,$E$6:$T$6,AM$4)</f>
        <v>31065</v>
      </c>
      <c r="AN19" s="144">
        <f t="shared" si="5"/>
        <v>-25365</v>
      </c>
      <c r="AO19" s="144">
        <f t="shared" si="5"/>
        <v>19389</v>
      </c>
      <c r="AP19" s="144">
        <f t="shared" si="5"/>
        <v>4491</v>
      </c>
      <c r="AQ19" s="144"/>
    </row>
    <row r="20" spans="3:43" s="50" customFormat="1" ht="18.600000000000001">
      <c r="C20" s="145" t="s">
        <v>463</v>
      </c>
      <c r="D20" s="145" t="s">
        <v>464</v>
      </c>
      <c r="E20" s="144">
        <v>-1632</v>
      </c>
      <c r="F20" s="144">
        <v>-467</v>
      </c>
      <c r="G20" s="144">
        <v>-363</v>
      </c>
      <c r="H20" s="144">
        <v>-199</v>
      </c>
      <c r="I20" s="144">
        <v>-543</v>
      </c>
      <c r="J20" s="144">
        <v>14</v>
      </c>
      <c r="K20" s="144">
        <v>-327</v>
      </c>
      <c r="L20" s="144">
        <v>-405</v>
      </c>
      <c r="M20" s="144">
        <v>-893</v>
      </c>
      <c r="N20" s="144">
        <v>-2334</v>
      </c>
      <c r="O20" s="144">
        <v>-899</v>
      </c>
      <c r="P20" s="144">
        <v>-12630</v>
      </c>
      <c r="Q20" s="144">
        <v>-4983</v>
      </c>
      <c r="R20" s="144">
        <v>-7074</v>
      </c>
      <c r="S20" s="144">
        <v>-6774</v>
      </c>
      <c r="T20" s="144">
        <v>-17830</v>
      </c>
      <c r="U20" s="144">
        <v>-9716</v>
      </c>
      <c r="V20" s="144">
        <v>-10468</v>
      </c>
      <c r="W20" s="144">
        <v>-11672</v>
      </c>
      <c r="X20" s="144">
        <v>-29548</v>
      </c>
      <c r="Y20" s="144">
        <v>-11770</v>
      </c>
      <c r="Z20" s="144">
        <v>-6932</v>
      </c>
      <c r="AA20" s="144">
        <v>-3831</v>
      </c>
      <c r="AB20" s="144">
        <v>-1125</v>
      </c>
      <c r="AC20" s="144">
        <v>387</v>
      </c>
      <c r="AD20" s="144">
        <v>2199</v>
      </c>
      <c r="AE20" s="144">
        <v>-6684</v>
      </c>
      <c r="AF20" s="144">
        <v>-510</v>
      </c>
      <c r="AG20" s="144">
        <v>-2381</v>
      </c>
      <c r="AH20" s="144">
        <v>-1940</v>
      </c>
      <c r="AI20" s="144"/>
      <c r="AJ20" s="144">
        <f t="shared" si="0"/>
        <v>-2661</v>
      </c>
      <c r="AK20" s="144">
        <f t="shared" si="0"/>
        <v>-1261</v>
      </c>
      <c r="AL20" s="144">
        <f t="shared" si="0"/>
        <v>-16756</v>
      </c>
      <c r="AM20" s="144">
        <f t="shared" si="1"/>
        <v>-36661</v>
      </c>
      <c r="AN20" s="144">
        <f t="shared" si="2"/>
        <v>-61404</v>
      </c>
      <c r="AO20" s="144">
        <f t="shared" si="2"/>
        <v>-23658</v>
      </c>
      <c r="AP20" s="144">
        <f t="shared" si="2"/>
        <v>-4608</v>
      </c>
      <c r="AQ20" s="144"/>
    </row>
    <row r="21" spans="3:43" s="62" customFormat="1" ht="18">
      <c r="C21" s="147" t="s">
        <v>13</v>
      </c>
      <c r="D21" s="148" t="s">
        <v>54</v>
      </c>
      <c r="E21" s="149">
        <v>40</v>
      </c>
      <c r="F21" s="149">
        <v>3022</v>
      </c>
      <c r="G21" s="149">
        <v>4099</v>
      </c>
      <c r="H21" s="149">
        <v>1638</v>
      </c>
      <c r="I21" s="149">
        <v>9147</v>
      </c>
      <c r="J21" s="149">
        <v>9299</v>
      </c>
      <c r="K21" s="149">
        <v>4808</v>
      </c>
      <c r="L21" s="149">
        <f>L8+L9</f>
        <v>5227</v>
      </c>
      <c r="M21" s="149">
        <v>4465</v>
      </c>
      <c r="N21" s="149">
        <v>-7979.9119599999976</v>
      </c>
      <c r="O21" s="149">
        <v>-10802</v>
      </c>
      <c r="P21" s="149">
        <v>-53529</v>
      </c>
      <c r="Q21" s="149">
        <v>-18833</v>
      </c>
      <c r="R21" s="149">
        <f t="shared" ref="R21:AH21" si="6">R8+R9</f>
        <v>-47699</v>
      </c>
      <c r="S21" s="149">
        <f t="shared" si="6"/>
        <v>-26434</v>
      </c>
      <c r="T21" s="149">
        <f t="shared" si="6"/>
        <v>-3898</v>
      </c>
      <c r="U21" s="149">
        <f t="shared" si="6"/>
        <v>-14728</v>
      </c>
      <c r="V21" s="149">
        <f t="shared" si="6"/>
        <v>-16407</v>
      </c>
      <c r="W21" s="149">
        <f t="shared" si="6"/>
        <v>-3624</v>
      </c>
      <c r="X21" s="149">
        <f t="shared" si="6"/>
        <v>-36311</v>
      </c>
      <c r="Y21" s="149">
        <f t="shared" si="6"/>
        <v>2932</v>
      </c>
      <c r="Z21" s="149">
        <f t="shared" si="6"/>
        <v>-69460</v>
      </c>
      <c r="AA21" s="149">
        <f t="shared" si="6"/>
        <v>4272</v>
      </c>
      <c r="AB21" s="149">
        <f t="shared" si="6"/>
        <v>37082</v>
      </c>
      <c r="AC21" s="149">
        <f t="shared" si="6"/>
        <v>11219</v>
      </c>
      <c r="AD21" s="149">
        <f t="shared" si="6"/>
        <v>7366</v>
      </c>
      <c r="AE21" s="149">
        <f t="shared" si="6"/>
        <v>21218</v>
      </c>
      <c r="AF21" s="149">
        <f t="shared" si="6"/>
        <v>-20309</v>
      </c>
      <c r="AG21" s="149">
        <f t="shared" si="6"/>
        <v>-50824</v>
      </c>
      <c r="AH21" s="149">
        <f t="shared" si="6"/>
        <v>-19057</v>
      </c>
      <c r="AI21" s="143"/>
      <c r="AJ21" s="149">
        <f t="shared" si="0"/>
        <v>8799</v>
      </c>
      <c r="AK21" s="149">
        <f t="shared" si="0"/>
        <v>28481</v>
      </c>
      <c r="AL21" s="149">
        <f t="shared" si="0"/>
        <v>-67845.911959999998</v>
      </c>
      <c r="AM21" s="149">
        <f t="shared" si="1"/>
        <v>-96864</v>
      </c>
      <c r="AN21" s="149">
        <f t="shared" si="2"/>
        <v>-71070</v>
      </c>
      <c r="AO21" s="149">
        <f t="shared" si="2"/>
        <v>-25174</v>
      </c>
      <c r="AP21" s="149">
        <f t="shared" si="2"/>
        <v>19494</v>
      </c>
    </row>
    <row r="22" spans="3:43" s="50" customFormat="1" ht="18">
      <c r="C22" s="94" t="s">
        <v>458</v>
      </c>
      <c r="D22" s="150" t="s">
        <v>507</v>
      </c>
      <c r="E22" s="144">
        <v>0</v>
      </c>
      <c r="F22" s="144">
        <v>0</v>
      </c>
      <c r="G22" s="144">
        <v>0</v>
      </c>
      <c r="H22" s="144">
        <v>0</v>
      </c>
      <c r="I22" s="144">
        <v>0</v>
      </c>
      <c r="J22" s="144">
        <v>0</v>
      </c>
      <c r="K22" s="144">
        <v>0</v>
      </c>
      <c r="L22" s="144">
        <v>0</v>
      </c>
      <c r="M22" s="144">
        <v>0</v>
      </c>
      <c r="N22" s="144">
        <v>0</v>
      </c>
      <c r="O22" s="144">
        <v>0</v>
      </c>
      <c r="P22" s="144">
        <v>0</v>
      </c>
      <c r="Q22" s="144">
        <v>0</v>
      </c>
      <c r="R22" s="144">
        <v>0</v>
      </c>
      <c r="S22" s="144">
        <v>0</v>
      </c>
      <c r="T22" s="144">
        <v>0</v>
      </c>
      <c r="U22" s="144">
        <v>0</v>
      </c>
      <c r="V22" s="144">
        <v>0</v>
      </c>
      <c r="W22" s="144">
        <v>0</v>
      </c>
      <c r="X22" s="144">
        <v>0</v>
      </c>
      <c r="Y22" s="144">
        <v>0</v>
      </c>
      <c r="Z22" s="144">
        <v>0</v>
      </c>
      <c r="AA22" s="144">
        <v>0</v>
      </c>
      <c r="AB22" s="144">
        <v>0</v>
      </c>
      <c r="AC22" s="144">
        <v>0</v>
      </c>
      <c r="AD22" s="144">
        <v>0</v>
      </c>
      <c r="AE22" s="144">
        <v>0</v>
      </c>
      <c r="AF22" s="144">
        <v>0</v>
      </c>
      <c r="AG22" s="144">
        <v>0</v>
      </c>
      <c r="AH22" s="204">
        <v>0</v>
      </c>
      <c r="AI22" s="144"/>
      <c r="AJ22" s="144">
        <f t="shared" si="0"/>
        <v>0</v>
      </c>
      <c r="AK22" s="144">
        <f t="shared" si="0"/>
        <v>0</v>
      </c>
      <c r="AL22" s="144">
        <f t="shared" si="0"/>
        <v>0</v>
      </c>
      <c r="AM22" s="144">
        <f t="shared" si="1"/>
        <v>0</v>
      </c>
      <c r="AN22" s="144">
        <f t="shared" si="2"/>
        <v>0</v>
      </c>
      <c r="AO22" s="144">
        <f t="shared" si="2"/>
        <v>0</v>
      </c>
      <c r="AP22" s="144">
        <f t="shared" si="2"/>
        <v>0</v>
      </c>
    </row>
    <row r="23" spans="3:43" s="62" customFormat="1" ht="18">
      <c r="C23" s="147" t="s">
        <v>474</v>
      </c>
      <c r="D23" s="148" t="s">
        <v>490</v>
      </c>
      <c r="E23" s="149">
        <v>40</v>
      </c>
      <c r="F23" s="149">
        <v>3022</v>
      </c>
      <c r="G23" s="149">
        <v>4099</v>
      </c>
      <c r="H23" s="149">
        <v>1638</v>
      </c>
      <c r="I23" s="149">
        <v>9147</v>
      </c>
      <c r="J23" s="149">
        <v>9299</v>
      </c>
      <c r="K23" s="149">
        <v>4808</v>
      </c>
      <c r="L23" s="149">
        <v>5227</v>
      </c>
      <c r="M23" s="149">
        <v>4465</v>
      </c>
      <c r="N23" s="149">
        <v>-7979.9119599999976</v>
      </c>
      <c r="O23" s="149">
        <v>-10802</v>
      </c>
      <c r="P23" s="149">
        <v>-53529</v>
      </c>
      <c r="Q23" s="149">
        <v>-18833</v>
      </c>
      <c r="R23" s="149">
        <f t="shared" ref="R23:X23" si="7">R21+R22</f>
        <v>-47699</v>
      </c>
      <c r="S23" s="149">
        <f t="shared" si="7"/>
        <v>-26434</v>
      </c>
      <c r="T23" s="149">
        <f t="shared" si="7"/>
        <v>-3898</v>
      </c>
      <c r="U23" s="149">
        <f t="shared" si="7"/>
        <v>-14728</v>
      </c>
      <c r="V23" s="149">
        <f t="shared" si="7"/>
        <v>-16407</v>
      </c>
      <c r="W23" s="149">
        <f t="shared" si="7"/>
        <v>-3624</v>
      </c>
      <c r="X23" s="149">
        <f t="shared" si="7"/>
        <v>-36311</v>
      </c>
      <c r="Y23" s="149">
        <f t="shared" ref="Y23:Z23" si="8">Y21+Y22</f>
        <v>2932</v>
      </c>
      <c r="Z23" s="149">
        <f t="shared" si="8"/>
        <v>-69460</v>
      </c>
      <c r="AA23" s="149">
        <f t="shared" ref="AA23:AB23" si="9">AA21+AA22</f>
        <v>4272</v>
      </c>
      <c r="AB23" s="149">
        <f t="shared" si="9"/>
        <v>37082</v>
      </c>
      <c r="AC23" s="149">
        <f t="shared" ref="AC23:AD23" si="10">AC21+AC22</f>
        <v>11219</v>
      </c>
      <c r="AD23" s="149">
        <f t="shared" si="10"/>
        <v>7366</v>
      </c>
      <c r="AE23" s="149">
        <f t="shared" ref="AE23:AH23" si="11">AE21+AE22</f>
        <v>21218</v>
      </c>
      <c r="AF23" s="149">
        <f t="shared" si="11"/>
        <v>-20309</v>
      </c>
      <c r="AG23" s="149">
        <f t="shared" si="11"/>
        <v>-50824</v>
      </c>
      <c r="AH23" s="149">
        <f t="shared" si="11"/>
        <v>-19057</v>
      </c>
      <c r="AI23" s="143"/>
      <c r="AJ23" s="149">
        <f t="shared" si="0"/>
        <v>8799</v>
      </c>
      <c r="AK23" s="149">
        <f t="shared" si="0"/>
        <v>28481</v>
      </c>
      <c r="AL23" s="149">
        <f t="shared" si="0"/>
        <v>-67845.911959999998</v>
      </c>
      <c r="AM23" s="149">
        <f t="shared" si="1"/>
        <v>-96864</v>
      </c>
      <c r="AN23" s="149">
        <f t="shared" si="2"/>
        <v>-71070</v>
      </c>
      <c r="AO23" s="149">
        <f t="shared" si="2"/>
        <v>-25174</v>
      </c>
      <c r="AP23" s="149">
        <f t="shared" si="2"/>
        <v>19494</v>
      </c>
    </row>
    <row r="24" spans="3:43" s="50" customFormat="1" ht="18">
      <c r="C24" s="94" t="s">
        <v>475</v>
      </c>
      <c r="D24" s="150" t="s">
        <v>491</v>
      </c>
      <c r="E24" s="144">
        <v>-147</v>
      </c>
      <c r="F24" s="144">
        <v>-102</v>
      </c>
      <c r="G24" s="144">
        <v>-8</v>
      </c>
      <c r="H24" s="144">
        <v>-232</v>
      </c>
      <c r="I24" s="144">
        <v>-209</v>
      </c>
      <c r="J24" s="144">
        <v>-39</v>
      </c>
      <c r="K24" s="144">
        <v>-95</v>
      </c>
      <c r="L24" s="144">
        <v>89</v>
      </c>
      <c r="M24" s="144">
        <v>427</v>
      </c>
      <c r="N24" s="144">
        <v>902</v>
      </c>
      <c r="O24" s="144">
        <v>5766</v>
      </c>
      <c r="P24" s="144">
        <v>9426</v>
      </c>
      <c r="Q24" s="144">
        <v>9747</v>
      </c>
      <c r="R24" s="144">
        <v>13494</v>
      </c>
      <c r="S24" s="144">
        <v>13174</v>
      </c>
      <c r="T24" s="144">
        <v>13135</v>
      </c>
      <c r="U24" s="144">
        <v>13836</v>
      </c>
      <c r="V24" s="144">
        <v>10865</v>
      </c>
      <c r="W24" s="144">
        <v>12732</v>
      </c>
      <c r="X24" s="144">
        <v>13871</v>
      </c>
      <c r="Y24" s="144">
        <v>17020</v>
      </c>
      <c r="Z24" s="144">
        <v>10322</v>
      </c>
      <c r="AA24" s="144">
        <v>9342</v>
      </c>
      <c r="AB24" s="144">
        <v>5610</v>
      </c>
      <c r="AC24" s="144">
        <v>6114</v>
      </c>
      <c r="AD24" s="144">
        <v>2485</v>
      </c>
      <c r="AE24" s="144">
        <v>1624</v>
      </c>
      <c r="AF24" s="144">
        <v>948</v>
      </c>
      <c r="AG24" s="144">
        <v>65</v>
      </c>
      <c r="AH24" s="144">
        <v>2333</v>
      </c>
      <c r="AI24" s="144"/>
      <c r="AJ24" s="144">
        <f t="shared" si="0"/>
        <v>-489</v>
      </c>
      <c r="AK24" s="144">
        <f t="shared" si="0"/>
        <v>-254</v>
      </c>
      <c r="AL24" s="144">
        <f t="shared" si="0"/>
        <v>16521</v>
      </c>
      <c r="AM24" s="144">
        <f t="shared" si="1"/>
        <v>49550</v>
      </c>
      <c r="AN24" s="144">
        <f t="shared" si="2"/>
        <v>51304</v>
      </c>
      <c r="AO24" s="144">
        <f t="shared" si="2"/>
        <v>42294</v>
      </c>
      <c r="AP24" s="144">
        <f t="shared" si="2"/>
        <v>11171</v>
      </c>
    </row>
    <row r="25" spans="3:43" s="62" customFormat="1" ht="18">
      <c r="C25" s="147" t="s">
        <v>476</v>
      </c>
      <c r="D25" s="148" t="s">
        <v>492</v>
      </c>
      <c r="E25" s="149">
        <v>-107</v>
      </c>
      <c r="F25" s="149">
        <v>2920</v>
      </c>
      <c r="G25" s="149">
        <v>4091</v>
      </c>
      <c r="H25" s="149">
        <v>1406</v>
      </c>
      <c r="I25" s="149">
        <v>8938</v>
      </c>
      <c r="J25" s="149">
        <v>9260</v>
      </c>
      <c r="K25" s="149">
        <v>4713</v>
      </c>
      <c r="L25" s="149">
        <f>L23+L24</f>
        <v>5316</v>
      </c>
      <c r="M25" s="149">
        <v>4892</v>
      </c>
      <c r="N25" s="149">
        <v>-7077.9119599999976</v>
      </c>
      <c r="O25" s="149">
        <v>-5036</v>
      </c>
      <c r="P25" s="149">
        <v>-44103</v>
      </c>
      <c r="Q25" s="149">
        <v>-9086</v>
      </c>
      <c r="R25" s="149">
        <f t="shared" ref="R25:X25" si="12">R23+R24</f>
        <v>-34205</v>
      </c>
      <c r="S25" s="149">
        <f t="shared" si="12"/>
        <v>-13260</v>
      </c>
      <c r="T25" s="149">
        <f t="shared" si="12"/>
        <v>9237</v>
      </c>
      <c r="U25" s="149">
        <f t="shared" si="12"/>
        <v>-892</v>
      </c>
      <c r="V25" s="149">
        <f t="shared" si="12"/>
        <v>-5542</v>
      </c>
      <c r="W25" s="149">
        <f t="shared" si="12"/>
        <v>9108</v>
      </c>
      <c r="X25" s="149">
        <f t="shared" si="12"/>
        <v>-22440</v>
      </c>
      <c r="Y25" s="149">
        <f t="shared" ref="Y25:AH25" si="13">Y23+Y24</f>
        <v>19952</v>
      </c>
      <c r="Z25" s="149">
        <f t="shared" si="13"/>
        <v>-59138</v>
      </c>
      <c r="AA25" s="149">
        <f t="shared" si="13"/>
        <v>13614</v>
      </c>
      <c r="AB25" s="149">
        <f t="shared" si="13"/>
        <v>42692</v>
      </c>
      <c r="AC25" s="149">
        <f t="shared" si="13"/>
        <v>17333</v>
      </c>
      <c r="AD25" s="149">
        <f t="shared" si="13"/>
        <v>9851</v>
      </c>
      <c r="AE25" s="149">
        <f t="shared" ref="AE25" si="14">AE23+AE24</f>
        <v>22842</v>
      </c>
      <c r="AF25" s="149">
        <f t="shared" si="13"/>
        <v>-19361</v>
      </c>
      <c r="AG25" s="149">
        <f t="shared" si="13"/>
        <v>-50759</v>
      </c>
      <c r="AH25" s="149">
        <f t="shared" si="13"/>
        <v>-16724</v>
      </c>
      <c r="AI25" s="143"/>
      <c r="AJ25" s="149">
        <f t="shared" si="0"/>
        <v>8310</v>
      </c>
      <c r="AK25" s="149">
        <f t="shared" si="0"/>
        <v>28227</v>
      </c>
      <c r="AL25" s="149">
        <f t="shared" si="0"/>
        <v>-51324.911959999998</v>
      </c>
      <c r="AM25" s="149">
        <f t="shared" si="1"/>
        <v>-47314</v>
      </c>
      <c r="AN25" s="149">
        <f t="shared" si="2"/>
        <v>-19766</v>
      </c>
      <c r="AO25" s="149">
        <f t="shared" si="2"/>
        <v>17120</v>
      </c>
      <c r="AP25" s="149">
        <f t="shared" si="2"/>
        <v>30665</v>
      </c>
    </row>
    <row r="26" spans="3:43" s="50" customFormat="1" ht="18">
      <c r="C26" s="94" t="s">
        <v>477</v>
      </c>
      <c r="D26" s="150" t="s">
        <v>59</v>
      </c>
      <c r="E26" s="144">
        <v>-526</v>
      </c>
      <c r="F26" s="144">
        <v>-641</v>
      </c>
      <c r="G26" s="144">
        <v>-869</v>
      </c>
      <c r="H26" s="144">
        <v>8760</v>
      </c>
      <c r="I26" s="144">
        <v>-2745</v>
      </c>
      <c r="J26" s="144">
        <v>-2760</v>
      </c>
      <c r="K26" s="144">
        <v>20</v>
      </c>
      <c r="L26" s="144">
        <v>-3112</v>
      </c>
      <c r="M26" s="144">
        <v>-1875</v>
      </c>
      <c r="N26" s="144">
        <v>2420</v>
      </c>
      <c r="O26" s="144">
        <v>2086</v>
      </c>
      <c r="P26" s="144">
        <v>14360</v>
      </c>
      <c r="Q26" s="144">
        <v>2541</v>
      </c>
      <c r="R26" s="144">
        <v>10889</v>
      </c>
      <c r="S26" s="144">
        <v>4196</v>
      </c>
      <c r="T26" s="144">
        <v>-3885</v>
      </c>
      <c r="U26" s="144">
        <v>-545</v>
      </c>
      <c r="V26" s="144">
        <v>-768</v>
      </c>
      <c r="W26" s="144">
        <v>-1497</v>
      </c>
      <c r="X26" s="144">
        <v>1788</v>
      </c>
      <c r="Y26" s="144">
        <v>-872</v>
      </c>
      <c r="Z26" s="144">
        <v>-1622</v>
      </c>
      <c r="AA26" s="144">
        <v>-4815</v>
      </c>
      <c r="AB26" s="144">
        <v>-21145</v>
      </c>
      <c r="AC26" s="144">
        <v>-7329</v>
      </c>
      <c r="AD26" s="144">
        <v>-2284</v>
      </c>
      <c r="AE26" s="144">
        <v>-8646</v>
      </c>
      <c r="AF26" s="144">
        <v>-13546</v>
      </c>
      <c r="AG26" s="144">
        <v>-9353</v>
      </c>
      <c r="AH26" s="144">
        <v>-5707</v>
      </c>
      <c r="AI26" s="144"/>
      <c r="AJ26" s="144">
        <f t="shared" si="0"/>
        <v>6724</v>
      </c>
      <c r="AK26" s="144">
        <f t="shared" si="0"/>
        <v>-8597</v>
      </c>
      <c r="AL26" s="144">
        <f t="shared" si="0"/>
        <v>16991</v>
      </c>
      <c r="AM26" s="144">
        <f t="shared" si="1"/>
        <v>13741</v>
      </c>
      <c r="AN26" s="144">
        <f t="shared" si="2"/>
        <v>-1022</v>
      </c>
      <c r="AO26" s="144">
        <f t="shared" si="2"/>
        <v>-28454</v>
      </c>
      <c r="AP26" s="144">
        <f t="shared" si="2"/>
        <v>-31805</v>
      </c>
    </row>
    <row r="27" spans="3:43" s="62" customFormat="1" ht="18">
      <c r="C27" s="147" t="s">
        <v>493</v>
      </c>
      <c r="D27" s="148" t="s">
        <v>512</v>
      </c>
      <c r="E27" s="149">
        <v>-633</v>
      </c>
      <c r="F27" s="149">
        <v>2279</v>
      </c>
      <c r="G27" s="149">
        <v>3222</v>
      </c>
      <c r="H27" s="149">
        <v>10166</v>
      </c>
      <c r="I27" s="149">
        <v>6193</v>
      </c>
      <c r="J27" s="149">
        <v>6500</v>
      </c>
      <c r="K27" s="149">
        <v>4733</v>
      </c>
      <c r="L27" s="149">
        <f>L25+L26</f>
        <v>2204</v>
      </c>
      <c r="M27" s="149">
        <v>3017</v>
      </c>
      <c r="N27" s="149">
        <v>-4657.9119599999976</v>
      </c>
      <c r="O27" s="149">
        <v>-2950</v>
      </c>
      <c r="P27" s="149">
        <v>-29743</v>
      </c>
      <c r="Q27" s="149">
        <v>-6545</v>
      </c>
      <c r="R27" s="149">
        <f t="shared" ref="R27:X27" si="15">R25+R26</f>
        <v>-23316</v>
      </c>
      <c r="S27" s="149">
        <f t="shared" si="15"/>
        <v>-9064</v>
      </c>
      <c r="T27" s="149">
        <f t="shared" si="15"/>
        <v>5352</v>
      </c>
      <c r="U27" s="149">
        <f t="shared" si="15"/>
        <v>-1437</v>
      </c>
      <c r="V27" s="149">
        <f t="shared" si="15"/>
        <v>-6310</v>
      </c>
      <c r="W27" s="149">
        <f t="shared" si="15"/>
        <v>7611</v>
      </c>
      <c r="X27" s="149">
        <f t="shared" si="15"/>
        <v>-20652</v>
      </c>
      <c r="Y27" s="149">
        <f t="shared" ref="Y27:Z27" si="16">Y25+Y26</f>
        <v>19080</v>
      </c>
      <c r="Z27" s="149">
        <f t="shared" si="16"/>
        <v>-60760</v>
      </c>
      <c r="AA27" s="149">
        <f t="shared" ref="AA27:AB27" si="17">AA25+AA26</f>
        <v>8799</v>
      </c>
      <c r="AB27" s="149">
        <f t="shared" si="17"/>
        <v>21547</v>
      </c>
      <c r="AC27" s="149">
        <f t="shared" ref="AC27:AD27" si="18">AC25+AC26</f>
        <v>10004</v>
      </c>
      <c r="AD27" s="149">
        <f t="shared" si="18"/>
        <v>7567</v>
      </c>
      <c r="AE27" s="149">
        <f t="shared" ref="AE27:AH27" si="19">AE25+AE26</f>
        <v>14196</v>
      </c>
      <c r="AF27" s="149">
        <f t="shared" si="19"/>
        <v>-32907</v>
      </c>
      <c r="AG27" s="149">
        <f t="shared" si="19"/>
        <v>-60112</v>
      </c>
      <c r="AH27" s="149">
        <f t="shared" si="19"/>
        <v>-22431</v>
      </c>
      <c r="AI27" s="143"/>
      <c r="AJ27" s="149">
        <f t="shared" si="0"/>
        <v>15034</v>
      </c>
      <c r="AK27" s="149">
        <f t="shared" si="0"/>
        <v>19630</v>
      </c>
      <c r="AL27" s="149">
        <f t="shared" si="0"/>
        <v>-34333.911959999998</v>
      </c>
      <c r="AM27" s="149">
        <f t="shared" si="1"/>
        <v>-33573</v>
      </c>
      <c r="AN27" s="149">
        <f t="shared" si="2"/>
        <v>-20788</v>
      </c>
      <c r="AO27" s="149">
        <f t="shared" si="2"/>
        <v>-11334</v>
      </c>
      <c r="AP27" s="149">
        <f t="shared" si="2"/>
        <v>-1140</v>
      </c>
      <c r="AQ27" s="143"/>
    </row>
    <row r="28" spans="3:43" s="50" customFormat="1" ht="18">
      <c r="C28" s="94" t="s">
        <v>285</v>
      </c>
      <c r="D28" s="150" t="s">
        <v>286</v>
      </c>
      <c r="E28" s="144"/>
      <c r="F28" s="144"/>
      <c r="G28" s="144"/>
      <c r="H28" s="144"/>
      <c r="I28" s="144"/>
      <c r="J28" s="144"/>
      <c r="K28" s="144"/>
      <c r="L28" s="144"/>
      <c r="M28" s="144"/>
      <c r="N28" s="144"/>
      <c r="O28" s="144"/>
      <c r="P28" s="144"/>
      <c r="Q28" s="144"/>
      <c r="R28" s="144">
        <v>-4836</v>
      </c>
      <c r="S28" s="144">
        <v>-8941</v>
      </c>
      <c r="T28" s="144">
        <v>-10798</v>
      </c>
      <c r="U28" s="144">
        <v>-10432</v>
      </c>
      <c r="V28" s="144">
        <v>-9222</v>
      </c>
      <c r="W28" s="144">
        <v>-2448</v>
      </c>
      <c r="X28" s="144">
        <v>17338</v>
      </c>
      <c r="Y28" s="144">
        <v>0</v>
      </c>
      <c r="Z28" s="144">
        <v>0</v>
      </c>
      <c r="AA28" s="144">
        <v>0</v>
      </c>
      <c r="AB28" s="144">
        <v>0</v>
      </c>
      <c r="AC28" s="144">
        <v>0</v>
      </c>
      <c r="AD28" s="144">
        <v>0</v>
      </c>
      <c r="AE28" s="144">
        <v>0</v>
      </c>
      <c r="AF28" s="144">
        <v>0</v>
      </c>
      <c r="AG28" s="144">
        <v>0</v>
      </c>
      <c r="AH28" s="144">
        <v>0</v>
      </c>
      <c r="AI28" s="144"/>
      <c r="AJ28" s="144">
        <f t="shared" si="0"/>
        <v>0</v>
      </c>
      <c r="AK28" s="144">
        <f t="shared" si="0"/>
        <v>0</v>
      </c>
      <c r="AL28" s="144">
        <f t="shared" si="0"/>
        <v>0</v>
      </c>
      <c r="AM28" s="144">
        <f t="shared" si="1"/>
        <v>-24575</v>
      </c>
      <c r="AN28" s="144">
        <f t="shared" si="2"/>
        <v>-4764</v>
      </c>
      <c r="AO28" s="144">
        <f t="shared" si="2"/>
        <v>0</v>
      </c>
      <c r="AP28" s="144">
        <f t="shared" si="2"/>
        <v>0</v>
      </c>
    </row>
    <row r="29" spans="3:43" s="62" customFormat="1" ht="18">
      <c r="C29" s="147" t="s">
        <v>498</v>
      </c>
      <c r="D29" s="148" t="s">
        <v>60</v>
      </c>
      <c r="E29" s="149">
        <v>-633</v>
      </c>
      <c r="F29" s="149">
        <v>2279</v>
      </c>
      <c r="G29" s="149">
        <v>3222</v>
      </c>
      <c r="H29" s="149">
        <v>10166</v>
      </c>
      <c r="I29" s="149">
        <v>6193</v>
      </c>
      <c r="J29" s="149">
        <v>6500</v>
      </c>
      <c r="K29" s="149">
        <v>4733</v>
      </c>
      <c r="L29" s="149">
        <f>L27+L28</f>
        <v>2204</v>
      </c>
      <c r="M29" s="149">
        <v>3017</v>
      </c>
      <c r="N29" s="149">
        <v>-4657.9119599999976</v>
      </c>
      <c r="O29" s="149">
        <v>-2950</v>
      </c>
      <c r="P29" s="149">
        <v>-29743</v>
      </c>
      <c r="Q29" s="149">
        <v>-6545</v>
      </c>
      <c r="R29" s="149">
        <f t="shared" ref="R29:X29" si="20">R27+R28</f>
        <v>-28152</v>
      </c>
      <c r="S29" s="149">
        <f t="shared" si="20"/>
        <v>-18005</v>
      </c>
      <c r="T29" s="149">
        <f t="shared" si="20"/>
        <v>-5446</v>
      </c>
      <c r="U29" s="149">
        <f t="shared" si="20"/>
        <v>-11869</v>
      </c>
      <c r="V29" s="149">
        <f t="shared" si="20"/>
        <v>-15532</v>
      </c>
      <c r="W29" s="149">
        <f t="shared" si="20"/>
        <v>5163</v>
      </c>
      <c r="X29" s="149">
        <f t="shared" si="20"/>
        <v>-3314</v>
      </c>
      <c r="Y29" s="149">
        <f t="shared" ref="Y29:Z29" si="21">Y27+Y28</f>
        <v>19080</v>
      </c>
      <c r="Z29" s="149">
        <f t="shared" si="21"/>
        <v>-60760</v>
      </c>
      <c r="AA29" s="149">
        <f t="shared" ref="AA29:AB29" si="22">AA27+AA28</f>
        <v>8799</v>
      </c>
      <c r="AB29" s="149">
        <f t="shared" si="22"/>
        <v>21547</v>
      </c>
      <c r="AC29" s="149">
        <f t="shared" ref="AC29:AD29" si="23">AC27+AC28</f>
        <v>10004</v>
      </c>
      <c r="AD29" s="149">
        <f t="shared" si="23"/>
        <v>7567</v>
      </c>
      <c r="AE29" s="149">
        <f t="shared" ref="AE29:AH29" si="24">AE27+AE28</f>
        <v>14196</v>
      </c>
      <c r="AF29" s="149">
        <f t="shared" si="24"/>
        <v>-32907</v>
      </c>
      <c r="AG29" s="149">
        <f t="shared" si="24"/>
        <v>-60112</v>
      </c>
      <c r="AH29" s="149">
        <f t="shared" si="24"/>
        <v>-22431</v>
      </c>
      <c r="AI29" s="143"/>
      <c r="AJ29" s="149">
        <f t="shared" si="0"/>
        <v>15034</v>
      </c>
      <c r="AK29" s="149">
        <f t="shared" si="0"/>
        <v>19630</v>
      </c>
      <c r="AL29" s="149">
        <f t="shared" si="0"/>
        <v>-34333.911959999998</v>
      </c>
      <c r="AM29" s="149">
        <f t="shared" si="1"/>
        <v>-58148</v>
      </c>
      <c r="AN29" s="149">
        <f t="shared" si="2"/>
        <v>-25552</v>
      </c>
      <c r="AO29" s="149">
        <f t="shared" si="2"/>
        <v>-11334</v>
      </c>
      <c r="AP29" s="149">
        <f t="shared" si="2"/>
        <v>-1140</v>
      </c>
      <c r="AQ29" s="143"/>
    </row>
    <row r="30" spans="3:43" s="151" customFormat="1" ht="18.600000000000001">
      <c r="D30" s="152"/>
      <c r="I30" s="153"/>
      <c r="J30" s="153"/>
      <c r="K30" s="153"/>
      <c r="L30" s="153"/>
      <c r="M30" s="153"/>
      <c r="N30" s="153"/>
      <c r="O30" s="153"/>
      <c r="P30" s="153"/>
      <c r="Q30" s="153"/>
      <c r="R30" s="153"/>
      <c r="S30" s="153"/>
      <c r="T30" s="154"/>
      <c r="U30" s="154"/>
      <c r="V30" s="154"/>
      <c r="W30" s="154"/>
      <c r="X30" s="154"/>
      <c r="Y30" s="154"/>
      <c r="Z30" s="154"/>
      <c r="AA30" s="154"/>
      <c r="AB30" s="154"/>
      <c r="AC30" s="154"/>
      <c r="AD30" s="154"/>
      <c r="AE30" s="154"/>
      <c r="AF30" s="154"/>
      <c r="AG30" s="154"/>
      <c r="AH30" s="154"/>
      <c r="AI30" s="153"/>
      <c r="AJ30" s="153"/>
      <c r="AK30" s="153"/>
      <c r="AL30" s="153"/>
      <c r="AM30" s="153"/>
      <c r="AN30" s="153"/>
      <c r="AO30" s="153"/>
      <c r="AP30" s="153"/>
    </row>
    <row r="31" spans="3:43" s="62" customFormat="1" ht="18">
      <c r="C31" s="147" t="s">
        <v>20</v>
      </c>
      <c r="D31" s="148" t="s">
        <v>20</v>
      </c>
      <c r="E31" s="149">
        <f t="shared" ref="E31:AG31" si="25">E23-E17</f>
        <v>404</v>
      </c>
      <c r="F31" s="149">
        <f t="shared" si="25"/>
        <v>3522</v>
      </c>
      <c r="G31" s="149">
        <f t="shared" si="25"/>
        <v>4635</v>
      </c>
      <c r="H31" s="149">
        <f t="shared" si="25"/>
        <v>2179</v>
      </c>
      <c r="I31" s="149">
        <f t="shared" si="25"/>
        <v>9692</v>
      </c>
      <c r="J31" s="149">
        <f t="shared" si="25"/>
        <v>9798</v>
      </c>
      <c r="K31" s="149">
        <f t="shared" si="25"/>
        <v>5125</v>
      </c>
      <c r="L31" s="149">
        <f t="shared" si="25"/>
        <v>5635</v>
      </c>
      <c r="M31" s="149">
        <f t="shared" si="25"/>
        <v>4915</v>
      </c>
      <c r="N31" s="149">
        <f t="shared" si="25"/>
        <v>-7233.9119599999976</v>
      </c>
      <c r="O31" s="149">
        <f t="shared" si="25"/>
        <v>-9265</v>
      </c>
      <c r="P31" s="149">
        <f t="shared" si="25"/>
        <v>-51695</v>
      </c>
      <c r="Q31" s="149">
        <f t="shared" si="25"/>
        <v>-17147</v>
      </c>
      <c r="R31" s="149">
        <f t="shared" si="25"/>
        <v>-45927</v>
      </c>
      <c r="S31" s="149">
        <f t="shared" si="25"/>
        <v>-24659</v>
      </c>
      <c r="T31" s="149">
        <f t="shared" si="25"/>
        <v>-2325</v>
      </c>
      <c r="U31" s="149">
        <f t="shared" si="25"/>
        <v>-13100</v>
      </c>
      <c r="V31" s="149">
        <f t="shared" si="25"/>
        <v>-14092</v>
      </c>
      <c r="W31" s="149">
        <f t="shared" si="25"/>
        <v>-900</v>
      </c>
      <c r="X31" s="149">
        <f t="shared" si="25"/>
        <v>-33725</v>
      </c>
      <c r="Y31" s="149">
        <f t="shared" si="25"/>
        <v>5764</v>
      </c>
      <c r="Z31" s="149">
        <f t="shared" si="25"/>
        <v>-67644</v>
      </c>
      <c r="AA31" s="149">
        <f t="shared" si="25"/>
        <v>7394</v>
      </c>
      <c r="AB31" s="149">
        <f t="shared" si="25"/>
        <v>40402</v>
      </c>
      <c r="AC31" s="149">
        <f t="shared" si="25"/>
        <v>15374</v>
      </c>
      <c r="AD31" s="149">
        <f t="shared" si="25"/>
        <v>11597</v>
      </c>
      <c r="AE31" s="149">
        <f t="shared" si="25"/>
        <v>26505</v>
      </c>
      <c r="AF31" s="149">
        <f t="shared" si="25"/>
        <v>-17178</v>
      </c>
      <c r="AG31" s="149">
        <f t="shared" si="25"/>
        <v>-46304</v>
      </c>
      <c r="AH31" s="149">
        <v>-14790</v>
      </c>
      <c r="AI31" s="143"/>
      <c r="AJ31" s="149">
        <f t="shared" ref="AJ31:AL34" si="26">SUMIFS($E31:$R31,$E$6:$R$6,AJ$4)</f>
        <v>10740</v>
      </c>
      <c r="AK31" s="149">
        <f t="shared" si="26"/>
        <v>30250</v>
      </c>
      <c r="AL31" s="149">
        <f t="shared" si="26"/>
        <v>-63278.911959999998</v>
      </c>
      <c r="AM31" s="149">
        <f>SUMIFS($E31:$T31,$E$6:$T$6,AM$4)</f>
        <v>-90058</v>
      </c>
      <c r="AN31" s="149">
        <f t="shared" ref="AN31:AP34" si="27">SUMIFS($E31:$AI31,$E$6:$AI$6,AN$4)</f>
        <v>-61817</v>
      </c>
      <c r="AO31" s="149">
        <f t="shared" si="27"/>
        <v>-14084</v>
      </c>
      <c r="AP31" s="149">
        <f t="shared" si="27"/>
        <v>36298</v>
      </c>
      <c r="AQ31" s="143"/>
    </row>
    <row r="32" spans="3:43" s="62" customFormat="1" ht="18">
      <c r="C32" s="141" t="s">
        <v>364</v>
      </c>
      <c r="D32" s="141" t="s">
        <v>365</v>
      </c>
      <c r="E32" s="155">
        <f t="shared" ref="E32:AF32" si="28">E33+E39+E47+E44+E42</f>
        <v>0</v>
      </c>
      <c r="F32" s="155">
        <f t="shared" si="28"/>
        <v>0</v>
      </c>
      <c r="G32" s="155">
        <f t="shared" si="28"/>
        <v>0</v>
      </c>
      <c r="H32" s="155">
        <f t="shared" si="28"/>
        <v>0</v>
      </c>
      <c r="I32" s="155">
        <f t="shared" si="28"/>
        <v>0</v>
      </c>
      <c r="J32" s="155">
        <f t="shared" si="28"/>
        <v>0</v>
      </c>
      <c r="K32" s="155">
        <f t="shared" si="28"/>
        <v>0</v>
      </c>
      <c r="L32" s="155">
        <f t="shared" si="28"/>
        <v>0</v>
      </c>
      <c r="M32" s="155">
        <f t="shared" si="28"/>
        <v>2800</v>
      </c>
      <c r="N32" s="155">
        <f t="shared" si="28"/>
        <v>4800</v>
      </c>
      <c r="O32" s="155">
        <f t="shared" si="28"/>
        <v>-669</v>
      </c>
      <c r="P32" s="155">
        <f t="shared" si="28"/>
        <v>21440</v>
      </c>
      <c r="Q32" s="155">
        <f t="shared" si="28"/>
        <v>135</v>
      </c>
      <c r="R32" s="155">
        <f t="shared" si="28"/>
        <v>18939</v>
      </c>
      <c r="S32" s="155">
        <f t="shared" si="28"/>
        <v>2022.2075300000001</v>
      </c>
      <c r="T32" s="155">
        <f t="shared" si="28"/>
        <v>-24538</v>
      </c>
      <c r="U32" s="155">
        <f t="shared" si="28"/>
        <v>6102.1679999999997</v>
      </c>
      <c r="V32" s="155">
        <f t="shared" si="28"/>
        <v>2429.3359999999993</v>
      </c>
      <c r="W32" s="155">
        <f t="shared" si="28"/>
        <v>2137.2179299999998</v>
      </c>
      <c r="X32" s="155">
        <f t="shared" si="28"/>
        <v>50010</v>
      </c>
      <c r="Y32" s="155">
        <f t="shared" si="28"/>
        <v>0</v>
      </c>
      <c r="Z32" s="155">
        <f t="shared" si="28"/>
        <v>82799</v>
      </c>
      <c r="AA32" s="155">
        <f t="shared" si="28"/>
        <v>4793</v>
      </c>
      <c r="AB32" s="155">
        <f t="shared" si="28"/>
        <v>-19389</v>
      </c>
      <c r="AC32" s="156">
        <f t="shared" si="28"/>
        <v>1975</v>
      </c>
      <c r="AD32" s="156">
        <f t="shared" si="28"/>
        <v>968.64292</v>
      </c>
      <c r="AE32" s="156">
        <f t="shared" si="28"/>
        <v>1081</v>
      </c>
      <c r="AF32" s="156">
        <f t="shared" si="28"/>
        <v>51734</v>
      </c>
      <c r="AG32" s="156">
        <f t="shared" ref="AG32" si="29">AG33+AG39+AG47+AG44+AG42</f>
        <v>76442</v>
      </c>
      <c r="AH32" s="156">
        <v>32121</v>
      </c>
      <c r="AI32" s="156"/>
      <c r="AJ32" s="156">
        <f t="shared" ref="AJ32:AO32" si="30">AJ33+AJ39+AJ47+AJ44+AJ42</f>
        <v>0</v>
      </c>
      <c r="AK32" s="156">
        <f t="shared" si="30"/>
        <v>0</v>
      </c>
      <c r="AL32" s="156">
        <f t="shared" si="30"/>
        <v>28371</v>
      </c>
      <c r="AM32" s="156">
        <f t="shared" si="30"/>
        <v>-3441.7924700000003</v>
      </c>
      <c r="AN32" s="156">
        <f t="shared" si="30"/>
        <v>60678.72193</v>
      </c>
      <c r="AO32" s="156">
        <f t="shared" si="30"/>
        <v>68203</v>
      </c>
      <c r="AP32" s="156">
        <f>AP33+AP39+AP47+AP44+AP42</f>
        <v>55758.642920000006</v>
      </c>
      <c r="AQ32" s="143"/>
    </row>
    <row r="33" spans="3:43" s="48" customFormat="1" ht="18.600000000000001">
      <c r="C33" s="157" t="s">
        <v>291</v>
      </c>
      <c r="D33" s="157" t="s">
        <v>293</v>
      </c>
      <c r="E33" s="155">
        <f t="shared" ref="E33:Z33" si="31">SUM(E34:E38)</f>
        <v>0</v>
      </c>
      <c r="F33" s="155">
        <f t="shared" si="31"/>
        <v>0</v>
      </c>
      <c r="G33" s="155">
        <f t="shared" si="31"/>
        <v>0</v>
      </c>
      <c r="H33" s="155">
        <f t="shared" si="31"/>
        <v>0</v>
      </c>
      <c r="I33" s="155">
        <f t="shared" si="31"/>
        <v>0</v>
      </c>
      <c r="J33" s="155">
        <f t="shared" si="31"/>
        <v>0</v>
      </c>
      <c r="K33" s="155">
        <f t="shared" si="31"/>
        <v>0</v>
      </c>
      <c r="L33" s="155">
        <f t="shared" si="31"/>
        <v>0</v>
      </c>
      <c r="M33" s="155">
        <f t="shared" si="31"/>
        <v>0</v>
      </c>
      <c r="N33" s="155">
        <f t="shared" si="31"/>
        <v>0</v>
      </c>
      <c r="O33" s="155">
        <f t="shared" si="31"/>
        <v>0</v>
      </c>
      <c r="P33" s="155">
        <f t="shared" si="31"/>
        <v>0</v>
      </c>
      <c r="Q33" s="155">
        <f t="shared" si="31"/>
        <v>0</v>
      </c>
      <c r="R33" s="155">
        <f t="shared" si="31"/>
        <v>10241</v>
      </c>
      <c r="S33" s="155">
        <f t="shared" si="31"/>
        <v>0</v>
      </c>
      <c r="T33" s="155">
        <f t="shared" si="31"/>
        <v>0</v>
      </c>
      <c r="U33" s="155">
        <f t="shared" si="31"/>
        <v>2353.1680000000001</v>
      </c>
      <c r="V33" s="155">
        <f t="shared" si="31"/>
        <v>-3381.6640000000002</v>
      </c>
      <c r="W33" s="155">
        <f t="shared" si="31"/>
        <v>1473.21793</v>
      </c>
      <c r="X33" s="155">
        <f t="shared" si="31"/>
        <v>0</v>
      </c>
      <c r="Y33" s="155">
        <f t="shared" si="31"/>
        <v>0</v>
      </c>
      <c r="Z33" s="155">
        <f t="shared" si="31"/>
        <v>0</v>
      </c>
      <c r="AA33" s="155">
        <f t="shared" ref="AA33:AF33" si="32">SUM(AA34:AA38)</f>
        <v>4793</v>
      </c>
      <c r="AB33" s="155">
        <f t="shared" si="32"/>
        <v>0</v>
      </c>
      <c r="AC33" s="156">
        <f t="shared" si="32"/>
        <v>0</v>
      </c>
      <c r="AD33" s="156">
        <f t="shared" si="32"/>
        <v>0</v>
      </c>
      <c r="AE33" s="156">
        <f t="shared" si="32"/>
        <v>0</v>
      </c>
      <c r="AF33" s="156">
        <f t="shared" si="32"/>
        <v>0</v>
      </c>
      <c r="AG33" s="156">
        <f t="shared" ref="AG33" si="33">SUM(AG34:AG38)</f>
        <v>0</v>
      </c>
      <c r="AH33" s="156">
        <v>0</v>
      </c>
      <c r="AI33" s="156"/>
      <c r="AJ33" s="156">
        <f t="shared" ref="AJ33:AO33" si="34">SUM(AJ34:AJ38)</f>
        <v>0</v>
      </c>
      <c r="AK33" s="156">
        <f t="shared" si="34"/>
        <v>0</v>
      </c>
      <c r="AL33" s="156">
        <f t="shared" si="34"/>
        <v>0</v>
      </c>
      <c r="AM33" s="156">
        <f t="shared" si="34"/>
        <v>10241</v>
      </c>
      <c r="AN33" s="156">
        <f t="shared" si="34"/>
        <v>444.72193000000016</v>
      </c>
      <c r="AO33" s="156">
        <f t="shared" si="34"/>
        <v>4793</v>
      </c>
      <c r="AP33" s="156">
        <f t="shared" ref="AP33" si="35">SUM(AP34:AP38)</f>
        <v>0</v>
      </c>
      <c r="AQ33" s="143"/>
    </row>
    <row r="34" spans="3:43" s="47" customFormat="1" ht="18.600000000000001" hidden="1" outlineLevel="1">
      <c r="C34" s="158" t="s">
        <v>282</v>
      </c>
      <c r="D34" s="158" t="s">
        <v>279</v>
      </c>
      <c r="E34" s="159">
        <v>0</v>
      </c>
      <c r="F34" s="159">
        <v>0</v>
      </c>
      <c r="G34" s="159">
        <v>0</v>
      </c>
      <c r="H34" s="159">
        <v>0</v>
      </c>
      <c r="I34" s="159">
        <v>0</v>
      </c>
      <c r="J34" s="159">
        <v>0</v>
      </c>
      <c r="K34" s="159">
        <v>0</v>
      </c>
      <c r="L34" s="159">
        <v>0</v>
      </c>
      <c r="M34" s="159">
        <v>0</v>
      </c>
      <c r="N34" s="159">
        <v>0</v>
      </c>
      <c r="O34" s="159">
        <v>0</v>
      </c>
      <c r="P34" s="159">
        <v>0</v>
      </c>
      <c r="Q34" s="159">
        <v>0</v>
      </c>
      <c r="R34" s="159">
        <v>0</v>
      </c>
      <c r="S34" s="159">
        <v>0</v>
      </c>
      <c r="T34" s="159">
        <v>0</v>
      </c>
      <c r="U34" s="159">
        <v>2353.1680000000001</v>
      </c>
      <c r="V34" s="159">
        <v>0</v>
      </c>
      <c r="W34" s="159">
        <v>1473.21793</v>
      </c>
      <c r="X34" s="159">
        <v>0</v>
      </c>
      <c r="Y34" s="159">
        <v>0</v>
      </c>
      <c r="Z34" s="159">
        <v>0</v>
      </c>
      <c r="AA34" s="159">
        <v>0</v>
      </c>
      <c r="AB34" s="159">
        <v>0</v>
      </c>
      <c r="AC34" s="160">
        <v>0</v>
      </c>
      <c r="AD34" s="160">
        <v>0</v>
      </c>
      <c r="AE34" s="160">
        <v>0</v>
      </c>
      <c r="AF34" s="160">
        <v>0</v>
      </c>
      <c r="AG34" s="160">
        <v>0</v>
      </c>
      <c r="AH34" s="160"/>
      <c r="AI34" s="160"/>
      <c r="AJ34" s="160">
        <f t="shared" si="26"/>
        <v>0</v>
      </c>
      <c r="AK34" s="160">
        <f t="shared" si="26"/>
        <v>0</v>
      </c>
      <c r="AL34" s="160">
        <f t="shared" si="26"/>
        <v>0</v>
      </c>
      <c r="AM34" s="160">
        <f>SUMIFS($E34:$T34,$E$6:$T$6,AM$4)</f>
        <v>0</v>
      </c>
      <c r="AN34" s="160">
        <f t="shared" si="27"/>
        <v>3826.3859300000004</v>
      </c>
      <c r="AO34" s="160">
        <f t="shared" si="27"/>
        <v>0</v>
      </c>
      <c r="AP34" s="160">
        <f t="shared" si="27"/>
        <v>0</v>
      </c>
      <c r="AQ34" s="144"/>
    </row>
    <row r="35" spans="3:43" s="47" customFormat="1" ht="18.600000000000001" hidden="1" outlineLevel="1">
      <c r="C35" s="158" t="s">
        <v>280</v>
      </c>
      <c r="D35" s="158" t="s">
        <v>281</v>
      </c>
      <c r="E35" s="159">
        <v>0</v>
      </c>
      <c r="F35" s="159">
        <v>0</v>
      </c>
      <c r="G35" s="159">
        <v>0</v>
      </c>
      <c r="H35" s="159">
        <v>0</v>
      </c>
      <c r="I35" s="159">
        <v>0</v>
      </c>
      <c r="J35" s="159">
        <v>0</v>
      </c>
      <c r="K35" s="159">
        <v>0</v>
      </c>
      <c r="L35" s="159">
        <v>0</v>
      </c>
      <c r="M35" s="159">
        <v>0</v>
      </c>
      <c r="N35" s="159">
        <v>0</v>
      </c>
      <c r="O35" s="159">
        <v>0</v>
      </c>
      <c r="P35" s="159">
        <v>0</v>
      </c>
      <c r="Q35" s="159">
        <f>13730*0</f>
        <v>0</v>
      </c>
      <c r="R35" s="159">
        <f>13805*0</f>
        <v>0</v>
      </c>
      <c r="S35" s="159">
        <f>14324*0</f>
        <v>0</v>
      </c>
      <c r="T35" s="159">
        <f>12632*0</f>
        <v>0</v>
      </c>
      <c r="U35" s="159">
        <v>0</v>
      </c>
      <c r="V35" s="159">
        <v>0</v>
      </c>
      <c r="W35" s="159">
        <v>0</v>
      </c>
      <c r="X35" s="159">
        <v>0</v>
      </c>
      <c r="Y35" s="159">
        <v>0</v>
      </c>
      <c r="Z35" s="159">
        <v>0</v>
      </c>
      <c r="AA35" s="159">
        <v>0</v>
      </c>
      <c r="AB35" s="159">
        <v>0</v>
      </c>
      <c r="AC35" s="160">
        <v>0</v>
      </c>
      <c r="AD35" s="160">
        <v>0</v>
      </c>
      <c r="AE35" s="160">
        <v>0</v>
      </c>
      <c r="AF35" s="160">
        <v>0</v>
      </c>
      <c r="AG35" s="160">
        <v>0</v>
      </c>
      <c r="AH35" s="160"/>
      <c r="AI35" s="160"/>
      <c r="AJ35" s="160">
        <f t="shared" ref="AJ35:AL61" si="36">SUMIFS($E35:$R35,$E$6:$R$6,AJ$4)</f>
        <v>0</v>
      </c>
      <c r="AK35" s="160">
        <f t="shared" si="36"/>
        <v>0</v>
      </c>
      <c r="AL35" s="160">
        <f t="shared" si="36"/>
        <v>0</v>
      </c>
      <c r="AM35" s="160">
        <f t="shared" ref="AM35:AM61" si="37">SUMIFS($E35:$T35,$E$6:$T$6,AM$4)</f>
        <v>0</v>
      </c>
      <c r="AN35" s="160">
        <f t="shared" ref="AN35:AP61" si="38">SUMIFS($E35:$AI35,$E$6:$AI$6,AN$4)</f>
        <v>0</v>
      </c>
      <c r="AO35" s="160">
        <f t="shared" si="38"/>
        <v>0</v>
      </c>
      <c r="AP35" s="160">
        <f t="shared" si="38"/>
        <v>0</v>
      </c>
      <c r="AQ35" s="144"/>
    </row>
    <row r="36" spans="3:43" s="47" customFormat="1" ht="18.600000000000001" hidden="1" outlineLevel="1">
      <c r="C36" s="158" t="s">
        <v>249</v>
      </c>
      <c r="D36" s="161" t="s">
        <v>137</v>
      </c>
      <c r="E36" s="159">
        <v>0</v>
      </c>
      <c r="F36" s="159">
        <v>0</v>
      </c>
      <c r="G36" s="159">
        <v>0</v>
      </c>
      <c r="H36" s="159">
        <v>0</v>
      </c>
      <c r="I36" s="159">
        <v>0</v>
      </c>
      <c r="J36" s="159">
        <v>0</v>
      </c>
      <c r="K36" s="159">
        <v>0</v>
      </c>
      <c r="L36" s="159">
        <v>0</v>
      </c>
      <c r="M36" s="159">
        <v>0</v>
      </c>
      <c r="N36" s="159">
        <v>0</v>
      </c>
      <c r="O36" s="159">
        <v>0</v>
      </c>
      <c r="P36" s="159">
        <v>0</v>
      </c>
      <c r="Q36" s="159">
        <v>0</v>
      </c>
      <c r="R36" s="159">
        <v>10241</v>
      </c>
      <c r="S36" s="159">
        <v>0</v>
      </c>
      <c r="T36" s="159">
        <v>0</v>
      </c>
      <c r="U36" s="159">
        <v>0</v>
      </c>
      <c r="V36" s="159">
        <v>0</v>
      </c>
      <c r="W36" s="159">
        <v>0</v>
      </c>
      <c r="X36" s="159">
        <v>0</v>
      </c>
      <c r="Y36" s="159">
        <v>0</v>
      </c>
      <c r="Z36" s="159">
        <v>0</v>
      </c>
      <c r="AA36" s="159">
        <v>0</v>
      </c>
      <c r="AB36" s="159">
        <v>0</v>
      </c>
      <c r="AC36" s="160">
        <v>0</v>
      </c>
      <c r="AD36" s="160">
        <v>0</v>
      </c>
      <c r="AE36" s="160">
        <v>0</v>
      </c>
      <c r="AF36" s="160">
        <v>0</v>
      </c>
      <c r="AG36" s="160">
        <v>0</v>
      </c>
      <c r="AH36" s="160"/>
      <c r="AI36" s="160"/>
      <c r="AJ36" s="160">
        <f t="shared" si="36"/>
        <v>0</v>
      </c>
      <c r="AK36" s="160">
        <f t="shared" si="36"/>
        <v>0</v>
      </c>
      <c r="AL36" s="160">
        <f t="shared" si="36"/>
        <v>0</v>
      </c>
      <c r="AM36" s="160">
        <f t="shared" si="37"/>
        <v>10241</v>
      </c>
      <c r="AN36" s="160">
        <f t="shared" si="38"/>
        <v>0</v>
      </c>
      <c r="AO36" s="160">
        <f t="shared" si="38"/>
        <v>0</v>
      </c>
      <c r="AP36" s="160">
        <f t="shared" si="38"/>
        <v>0</v>
      </c>
      <c r="AQ36" s="144"/>
    </row>
    <row r="37" spans="3:43" s="47" customFormat="1" ht="18.600000000000001" hidden="1" outlineLevel="1">
      <c r="C37" s="158" t="s">
        <v>295</v>
      </c>
      <c r="D37" s="158" t="s">
        <v>296</v>
      </c>
      <c r="E37" s="159">
        <v>0</v>
      </c>
      <c r="F37" s="159">
        <v>0</v>
      </c>
      <c r="G37" s="159">
        <v>0</v>
      </c>
      <c r="H37" s="159">
        <v>0</v>
      </c>
      <c r="I37" s="159">
        <v>0</v>
      </c>
      <c r="J37" s="159">
        <v>0</v>
      </c>
      <c r="K37" s="159">
        <v>0</v>
      </c>
      <c r="L37" s="159">
        <v>0</v>
      </c>
      <c r="M37" s="159">
        <v>0</v>
      </c>
      <c r="N37" s="159">
        <v>0</v>
      </c>
      <c r="O37" s="159">
        <v>0</v>
      </c>
      <c r="P37" s="159">
        <v>0</v>
      </c>
      <c r="Q37" s="159">
        <v>0</v>
      </c>
      <c r="R37" s="159">
        <v>0</v>
      </c>
      <c r="S37" s="159">
        <v>0</v>
      </c>
      <c r="T37" s="159">
        <v>0</v>
      </c>
      <c r="U37" s="159">
        <v>0</v>
      </c>
      <c r="V37" s="159">
        <v>-3381.6640000000002</v>
      </c>
      <c r="W37" s="159">
        <v>0</v>
      </c>
      <c r="X37" s="159">
        <v>0</v>
      </c>
      <c r="Y37" s="159">
        <v>0</v>
      </c>
      <c r="Z37" s="159">
        <v>0</v>
      </c>
      <c r="AA37" s="159">
        <v>0</v>
      </c>
      <c r="AB37" s="159">
        <v>0</v>
      </c>
      <c r="AC37" s="160">
        <v>0</v>
      </c>
      <c r="AD37" s="160">
        <v>0</v>
      </c>
      <c r="AE37" s="160">
        <v>0</v>
      </c>
      <c r="AF37" s="160">
        <v>0</v>
      </c>
      <c r="AG37" s="160">
        <v>0</v>
      </c>
      <c r="AH37" s="160"/>
      <c r="AI37" s="160"/>
      <c r="AJ37" s="160">
        <f t="shared" si="36"/>
        <v>0</v>
      </c>
      <c r="AK37" s="160">
        <f t="shared" si="36"/>
        <v>0</v>
      </c>
      <c r="AL37" s="160">
        <f t="shared" si="36"/>
        <v>0</v>
      </c>
      <c r="AM37" s="160">
        <f t="shared" si="37"/>
        <v>0</v>
      </c>
      <c r="AN37" s="160">
        <f t="shared" si="38"/>
        <v>-3381.6640000000002</v>
      </c>
      <c r="AO37" s="160">
        <f t="shared" si="38"/>
        <v>0</v>
      </c>
      <c r="AP37" s="160">
        <f t="shared" si="38"/>
        <v>0</v>
      </c>
      <c r="AQ37" s="144"/>
    </row>
    <row r="38" spans="3:43" s="47" customFormat="1" ht="18.600000000000001" hidden="1" outlineLevel="1">
      <c r="C38" s="158" t="s">
        <v>356</v>
      </c>
      <c r="D38" s="158" t="s">
        <v>357</v>
      </c>
      <c r="E38" s="159">
        <v>0</v>
      </c>
      <c r="F38" s="159">
        <v>0</v>
      </c>
      <c r="G38" s="159">
        <v>0</v>
      </c>
      <c r="H38" s="159">
        <v>0</v>
      </c>
      <c r="I38" s="159">
        <v>0</v>
      </c>
      <c r="J38" s="159">
        <v>0</v>
      </c>
      <c r="K38" s="159">
        <v>0</v>
      </c>
      <c r="L38" s="159">
        <v>0</v>
      </c>
      <c r="M38" s="159">
        <v>0</v>
      </c>
      <c r="N38" s="159">
        <v>0</v>
      </c>
      <c r="O38" s="159">
        <v>0</v>
      </c>
      <c r="P38" s="159">
        <v>0</v>
      </c>
      <c r="Q38" s="159">
        <v>0</v>
      </c>
      <c r="R38" s="159">
        <v>0</v>
      </c>
      <c r="S38" s="159">
        <v>0</v>
      </c>
      <c r="T38" s="159">
        <v>0</v>
      </c>
      <c r="U38" s="159">
        <v>0</v>
      </c>
      <c r="V38" s="159">
        <v>0</v>
      </c>
      <c r="W38" s="159">
        <v>0</v>
      </c>
      <c r="X38" s="159">
        <v>0</v>
      </c>
      <c r="Y38" s="159">
        <v>0</v>
      </c>
      <c r="Z38" s="159">
        <v>0</v>
      </c>
      <c r="AA38" s="159">
        <v>4793</v>
      </c>
      <c r="AB38" s="159">
        <v>0</v>
      </c>
      <c r="AC38" s="160">
        <v>0</v>
      </c>
      <c r="AD38" s="160">
        <v>0</v>
      </c>
      <c r="AE38" s="160">
        <v>0</v>
      </c>
      <c r="AF38" s="160">
        <v>0</v>
      </c>
      <c r="AG38" s="160">
        <v>0</v>
      </c>
      <c r="AH38" s="160"/>
      <c r="AI38" s="160"/>
      <c r="AJ38" s="160">
        <f t="shared" si="36"/>
        <v>0</v>
      </c>
      <c r="AK38" s="160">
        <f t="shared" si="36"/>
        <v>0</v>
      </c>
      <c r="AL38" s="160">
        <f t="shared" si="36"/>
        <v>0</v>
      </c>
      <c r="AM38" s="160">
        <f t="shared" si="37"/>
        <v>0</v>
      </c>
      <c r="AN38" s="160">
        <f t="shared" si="38"/>
        <v>0</v>
      </c>
      <c r="AO38" s="160">
        <f t="shared" si="38"/>
        <v>4793</v>
      </c>
      <c r="AP38" s="160">
        <f t="shared" si="38"/>
        <v>0</v>
      </c>
      <c r="AQ38" s="144"/>
    </row>
    <row r="39" spans="3:43" s="48" customFormat="1" ht="18.600000000000001" collapsed="1">
      <c r="C39" s="157" t="s">
        <v>288</v>
      </c>
      <c r="D39" s="157" t="s">
        <v>290</v>
      </c>
      <c r="E39" s="155">
        <f>SUM(E40:E41)</f>
        <v>0</v>
      </c>
      <c r="F39" s="155">
        <f t="shared" ref="F39:X39" si="39">SUM(F40:F41)</f>
        <v>0</v>
      </c>
      <c r="G39" s="155">
        <f t="shared" si="39"/>
        <v>0</v>
      </c>
      <c r="H39" s="155">
        <f t="shared" si="39"/>
        <v>0</v>
      </c>
      <c r="I39" s="155">
        <f t="shared" si="39"/>
        <v>0</v>
      </c>
      <c r="J39" s="155">
        <f t="shared" si="39"/>
        <v>0</v>
      </c>
      <c r="K39" s="155">
        <f t="shared" si="39"/>
        <v>0</v>
      </c>
      <c r="L39" s="155">
        <f t="shared" si="39"/>
        <v>0</v>
      </c>
      <c r="M39" s="155">
        <f t="shared" si="39"/>
        <v>2800</v>
      </c>
      <c r="N39" s="155">
        <f t="shared" si="39"/>
        <v>4800</v>
      </c>
      <c r="O39" s="155">
        <f t="shared" si="39"/>
        <v>684</v>
      </c>
      <c r="P39" s="155">
        <f t="shared" si="39"/>
        <v>1560</v>
      </c>
      <c r="Q39" s="155">
        <f t="shared" si="39"/>
        <v>135</v>
      </c>
      <c r="R39" s="155">
        <f t="shared" si="39"/>
        <v>6651</v>
      </c>
      <c r="S39" s="155">
        <f t="shared" si="39"/>
        <v>339.76400000000001</v>
      </c>
      <c r="T39" s="155">
        <f t="shared" si="39"/>
        <v>0</v>
      </c>
      <c r="U39" s="155">
        <f t="shared" si="39"/>
        <v>1233</v>
      </c>
      <c r="V39" s="155">
        <f t="shared" si="39"/>
        <v>8194</v>
      </c>
      <c r="W39" s="155">
        <f t="shared" si="39"/>
        <v>348</v>
      </c>
      <c r="X39" s="155">
        <f t="shared" si="39"/>
        <v>8324</v>
      </c>
      <c r="Y39" s="155">
        <f t="shared" ref="Y39:Z39" si="40">SUM(Y40:Y41)</f>
        <v>0</v>
      </c>
      <c r="Z39" s="155">
        <f t="shared" si="40"/>
        <v>0</v>
      </c>
      <c r="AA39" s="155">
        <f t="shared" ref="AA39:AC39" si="41">SUM(AA40:AA41)</f>
        <v>0</v>
      </c>
      <c r="AB39" s="155">
        <f t="shared" si="41"/>
        <v>0</v>
      </c>
      <c r="AC39" s="156">
        <f t="shared" si="41"/>
        <v>0</v>
      </c>
      <c r="AD39" s="156">
        <f t="shared" ref="AD39:AG39" si="42">SUM(AD40:AD41)</f>
        <v>0</v>
      </c>
      <c r="AE39" s="156">
        <f t="shared" ref="AE39" si="43">SUM(AE40:AE41)</f>
        <v>0</v>
      </c>
      <c r="AF39" s="156">
        <f t="shared" si="42"/>
        <v>0</v>
      </c>
      <c r="AG39" s="156">
        <f t="shared" si="42"/>
        <v>0</v>
      </c>
      <c r="AH39" s="156">
        <v>0</v>
      </c>
      <c r="AI39" s="156"/>
      <c r="AJ39" s="156">
        <f t="shared" si="36"/>
        <v>0</v>
      </c>
      <c r="AK39" s="156">
        <f t="shared" si="36"/>
        <v>0</v>
      </c>
      <c r="AL39" s="156">
        <f t="shared" si="36"/>
        <v>9844</v>
      </c>
      <c r="AM39" s="156">
        <f t="shared" si="37"/>
        <v>7125.7640000000001</v>
      </c>
      <c r="AN39" s="156">
        <f t="shared" si="38"/>
        <v>18099</v>
      </c>
      <c r="AO39" s="156">
        <f t="shared" si="38"/>
        <v>0</v>
      </c>
      <c r="AP39" s="156">
        <f t="shared" si="38"/>
        <v>0</v>
      </c>
      <c r="AQ39" s="143"/>
    </row>
    <row r="40" spans="3:43" s="47" customFormat="1" ht="18.600000000000001" hidden="1" outlineLevel="1">
      <c r="C40" s="158" t="s">
        <v>21</v>
      </c>
      <c r="D40" s="161" t="s">
        <v>135</v>
      </c>
      <c r="E40" s="159">
        <v>0</v>
      </c>
      <c r="F40" s="159">
        <v>0</v>
      </c>
      <c r="G40" s="159">
        <v>0</v>
      </c>
      <c r="H40" s="159">
        <v>0</v>
      </c>
      <c r="I40" s="159">
        <v>0</v>
      </c>
      <c r="J40" s="159">
        <v>0</v>
      </c>
      <c r="K40" s="159">
        <v>0</v>
      </c>
      <c r="L40" s="159">
        <v>0</v>
      </c>
      <c r="M40" s="159">
        <v>2800</v>
      </c>
      <c r="N40" s="159">
        <v>4800</v>
      </c>
      <c r="O40" s="159">
        <v>684</v>
      </c>
      <c r="P40" s="159">
        <v>1560</v>
      </c>
      <c r="Q40" s="159">
        <v>135</v>
      </c>
      <c r="R40" s="159">
        <f>6651</f>
        <v>6651</v>
      </c>
      <c r="S40" s="159">
        <f>339.764</f>
        <v>339.76400000000001</v>
      </c>
      <c r="T40" s="159">
        <v>0</v>
      </c>
      <c r="U40" s="159">
        <v>0</v>
      </c>
      <c r="V40" s="159">
        <v>0</v>
      </c>
      <c r="W40" s="159">
        <v>0</v>
      </c>
      <c r="X40" s="159">
        <v>0</v>
      </c>
      <c r="Y40" s="159">
        <v>0</v>
      </c>
      <c r="Z40" s="159">
        <v>0</v>
      </c>
      <c r="AA40" s="159">
        <v>0</v>
      </c>
      <c r="AB40" s="159">
        <v>0</v>
      </c>
      <c r="AC40" s="160">
        <v>0</v>
      </c>
      <c r="AD40" s="160">
        <v>0</v>
      </c>
      <c r="AE40" s="160">
        <v>0</v>
      </c>
      <c r="AF40" s="160">
        <v>0</v>
      </c>
      <c r="AG40" s="160">
        <v>0</v>
      </c>
      <c r="AH40" s="160"/>
      <c r="AI40" s="160"/>
      <c r="AJ40" s="160">
        <f t="shared" si="36"/>
        <v>0</v>
      </c>
      <c r="AK40" s="160">
        <f t="shared" si="36"/>
        <v>0</v>
      </c>
      <c r="AL40" s="160">
        <f t="shared" si="36"/>
        <v>9844</v>
      </c>
      <c r="AM40" s="160">
        <f t="shared" si="37"/>
        <v>7125.7640000000001</v>
      </c>
      <c r="AN40" s="160">
        <f t="shared" si="38"/>
        <v>0</v>
      </c>
      <c r="AO40" s="160">
        <f t="shared" si="38"/>
        <v>0</v>
      </c>
      <c r="AP40" s="160">
        <f t="shared" si="38"/>
        <v>0</v>
      </c>
      <c r="AQ40" s="144"/>
    </row>
    <row r="41" spans="3:43" s="163" customFormat="1" ht="18.600000000000001" hidden="1" outlineLevel="1">
      <c r="C41" s="162" t="s">
        <v>297</v>
      </c>
      <c r="D41" s="162" t="s">
        <v>298</v>
      </c>
      <c r="E41" s="159">
        <v>0</v>
      </c>
      <c r="F41" s="159">
        <v>0</v>
      </c>
      <c r="G41" s="159">
        <v>0</v>
      </c>
      <c r="H41" s="159">
        <v>0</v>
      </c>
      <c r="I41" s="159">
        <v>0</v>
      </c>
      <c r="J41" s="159">
        <v>0</v>
      </c>
      <c r="K41" s="159">
        <v>0</v>
      </c>
      <c r="L41" s="159">
        <v>0</v>
      </c>
      <c r="M41" s="159">
        <v>0</v>
      </c>
      <c r="N41" s="159">
        <v>0</v>
      </c>
      <c r="O41" s="159">
        <v>0</v>
      </c>
      <c r="P41" s="159">
        <v>0</v>
      </c>
      <c r="Q41" s="159">
        <v>0</v>
      </c>
      <c r="R41" s="159">
        <v>0</v>
      </c>
      <c r="S41" s="159">
        <v>0</v>
      </c>
      <c r="T41" s="159">
        <v>0</v>
      </c>
      <c r="U41" s="159">
        <v>1233</v>
      </c>
      <c r="V41" s="159">
        <v>8194</v>
      </c>
      <c r="W41" s="159">
        <v>348</v>
      </c>
      <c r="X41" s="159">
        <v>8324</v>
      </c>
      <c r="Y41" s="159">
        <v>0</v>
      </c>
      <c r="Z41" s="159">
        <v>0</v>
      </c>
      <c r="AA41" s="159">
        <v>0</v>
      </c>
      <c r="AB41" s="159">
        <v>0</v>
      </c>
      <c r="AC41" s="160">
        <v>0</v>
      </c>
      <c r="AD41" s="160">
        <v>0</v>
      </c>
      <c r="AE41" s="160">
        <v>0</v>
      </c>
      <c r="AF41" s="160">
        <v>0</v>
      </c>
      <c r="AG41" s="160">
        <v>0</v>
      </c>
      <c r="AH41" s="160"/>
      <c r="AI41" s="160"/>
      <c r="AJ41" s="160">
        <f t="shared" si="36"/>
        <v>0</v>
      </c>
      <c r="AK41" s="160">
        <f t="shared" si="36"/>
        <v>0</v>
      </c>
      <c r="AL41" s="160">
        <f t="shared" si="36"/>
        <v>0</v>
      </c>
      <c r="AM41" s="160">
        <f t="shared" si="37"/>
        <v>0</v>
      </c>
      <c r="AN41" s="160">
        <f t="shared" si="38"/>
        <v>18099</v>
      </c>
      <c r="AO41" s="160">
        <f t="shared" si="38"/>
        <v>0</v>
      </c>
      <c r="AP41" s="160">
        <f t="shared" si="38"/>
        <v>0</v>
      </c>
      <c r="AQ41" s="160"/>
    </row>
    <row r="42" spans="3:43" s="164" customFormat="1" ht="18.600000000000001" collapsed="1">
      <c r="C42" s="157" t="s">
        <v>399</v>
      </c>
      <c r="D42" s="157" t="s">
        <v>399</v>
      </c>
      <c r="E42" s="155">
        <f t="shared" ref="E42:AC42" si="44">E43</f>
        <v>0</v>
      </c>
      <c r="F42" s="155">
        <f t="shared" si="44"/>
        <v>0</v>
      </c>
      <c r="G42" s="155">
        <f t="shared" si="44"/>
        <v>0</v>
      </c>
      <c r="H42" s="155">
        <f t="shared" si="44"/>
        <v>0</v>
      </c>
      <c r="I42" s="155">
        <f t="shared" si="44"/>
        <v>0</v>
      </c>
      <c r="J42" s="155">
        <f t="shared" si="44"/>
        <v>0</v>
      </c>
      <c r="K42" s="155">
        <f t="shared" si="44"/>
        <v>0</v>
      </c>
      <c r="L42" s="155">
        <f t="shared" si="44"/>
        <v>0</v>
      </c>
      <c r="M42" s="155">
        <f t="shared" si="44"/>
        <v>0</v>
      </c>
      <c r="N42" s="155">
        <f t="shared" si="44"/>
        <v>0</v>
      </c>
      <c r="O42" s="155">
        <f t="shared" si="44"/>
        <v>0</v>
      </c>
      <c r="P42" s="155">
        <f t="shared" si="44"/>
        <v>0</v>
      </c>
      <c r="Q42" s="155">
        <f t="shared" si="44"/>
        <v>0</v>
      </c>
      <c r="R42" s="155">
        <f t="shared" si="44"/>
        <v>0</v>
      </c>
      <c r="S42" s="155">
        <f t="shared" si="44"/>
        <v>0</v>
      </c>
      <c r="T42" s="155">
        <f t="shared" si="44"/>
        <v>0</v>
      </c>
      <c r="U42" s="155">
        <f t="shared" si="44"/>
        <v>0</v>
      </c>
      <c r="V42" s="155">
        <f t="shared" si="44"/>
        <v>0</v>
      </c>
      <c r="W42" s="155">
        <f t="shared" si="44"/>
        <v>0</v>
      </c>
      <c r="X42" s="155">
        <f t="shared" si="44"/>
        <v>0</v>
      </c>
      <c r="Y42" s="155">
        <f t="shared" si="44"/>
        <v>0</v>
      </c>
      <c r="Z42" s="155">
        <f t="shared" si="44"/>
        <v>0</v>
      </c>
      <c r="AA42" s="155">
        <f t="shared" si="44"/>
        <v>0</v>
      </c>
      <c r="AB42" s="155">
        <f t="shared" si="44"/>
        <v>0</v>
      </c>
      <c r="AC42" s="156">
        <f t="shared" si="44"/>
        <v>0</v>
      </c>
      <c r="AD42" s="156">
        <f>AD43</f>
        <v>2286.41032</v>
      </c>
      <c r="AE42" s="156">
        <f>AE43</f>
        <v>0</v>
      </c>
      <c r="AF42" s="156">
        <f>AF43</f>
        <v>0</v>
      </c>
      <c r="AG42" s="156">
        <f t="shared" ref="AG42" si="45">AG43</f>
        <v>0</v>
      </c>
      <c r="AH42" s="156">
        <v>0</v>
      </c>
      <c r="AI42" s="156"/>
      <c r="AJ42" s="156">
        <f t="shared" ref="AJ42:AP42" si="46">AJ43</f>
        <v>0</v>
      </c>
      <c r="AK42" s="156">
        <f t="shared" si="46"/>
        <v>0</v>
      </c>
      <c r="AL42" s="156">
        <f t="shared" si="46"/>
        <v>0</v>
      </c>
      <c r="AM42" s="156">
        <f t="shared" si="46"/>
        <v>0</v>
      </c>
      <c r="AN42" s="156">
        <f t="shared" si="46"/>
        <v>0</v>
      </c>
      <c r="AO42" s="156">
        <f t="shared" si="46"/>
        <v>0</v>
      </c>
      <c r="AP42" s="156">
        <f t="shared" si="46"/>
        <v>2286.41032</v>
      </c>
      <c r="AQ42" s="156"/>
    </row>
    <row r="43" spans="3:43" s="163" customFormat="1" ht="18.600000000000001" hidden="1" outlineLevel="1">
      <c r="C43" s="162" t="s">
        <v>400</v>
      </c>
      <c r="D43" s="162" t="s">
        <v>401</v>
      </c>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60">
        <v>0</v>
      </c>
      <c r="AD43" s="160">
        <v>2286.41032</v>
      </c>
      <c r="AE43" s="160">
        <v>0</v>
      </c>
      <c r="AF43" s="160">
        <v>0</v>
      </c>
      <c r="AG43" s="160">
        <v>0</v>
      </c>
      <c r="AH43" s="160"/>
      <c r="AI43" s="160"/>
      <c r="AJ43" s="160">
        <f t="shared" si="36"/>
        <v>0</v>
      </c>
      <c r="AK43" s="160">
        <f t="shared" si="36"/>
        <v>0</v>
      </c>
      <c r="AL43" s="160">
        <f t="shared" si="36"/>
        <v>0</v>
      </c>
      <c r="AM43" s="160">
        <f t="shared" si="37"/>
        <v>0</v>
      </c>
      <c r="AN43" s="160">
        <f t="shared" si="38"/>
        <v>0</v>
      </c>
      <c r="AO43" s="160">
        <f t="shared" si="38"/>
        <v>0</v>
      </c>
      <c r="AP43" s="160">
        <f t="shared" si="38"/>
        <v>2286.41032</v>
      </c>
      <c r="AQ43" s="160"/>
    </row>
    <row r="44" spans="3:43" s="164" customFormat="1" ht="18.600000000000001" collapsed="1">
      <c r="C44" s="157" t="s">
        <v>349</v>
      </c>
      <c r="D44" s="157" t="s">
        <v>513</v>
      </c>
      <c r="E44" s="165">
        <f t="shared" ref="E44:AE44" si="47">SUM(E45:E46)</f>
        <v>0</v>
      </c>
      <c r="F44" s="165">
        <f t="shared" si="47"/>
        <v>0</v>
      </c>
      <c r="G44" s="165">
        <f t="shared" si="47"/>
        <v>0</v>
      </c>
      <c r="H44" s="165">
        <f t="shared" si="47"/>
        <v>0</v>
      </c>
      <c r="I44" s="165">
        <f t="shared" si="47"/>
        <v>0</v>
      </c>
      <c r="J44" s="165">
        <f t="shared" si="47"/>
        <v>0</v>
      </c>
      <c r="K44" s="165">
        <f t="shared" si="47"/>
        <v>0</v>
      </c>
      <c r="L44" s="165">
        <f t="shared" si="47"/>
        <v>0</v>
      </c>
      <c r="M44" s="165">
        <f t="shared" si="47"/>
        <v>0</v>
      </c>
      <c r="N44" s="165">
        <f t="shared" si="47"/>
        <v>0</v>
      </c>
      <c r="O44" s="165">
        <f t="shared" si="47"/>
        <v>0</v>
      </c>
      <c r="P44" s="165">
        <f t="shared" si="47"/>
        <v>0</v>
      </c>
      <c r="Q44" s="165">
        <f t="shared" si="47"/>
        <v>0</v>
      </c>
      <c r="R44" s="165">
        <f t="shared" si="47"/>
        <v>0</v>
      </c>
      <c r="S44" s="165">
        <f t="shared" si="47"/>
        <v>0</v>
      </c>
      <c r="T44" s="165">
        <f t="shared" si="47"/>
        <v>0</v>
      </c>
      <c r="U44" s="165">
        <f t="shared" si="47"/>
        <v>0</v>
      </c>
      <c r="V44" s="165">
        <f t="shared" si="47"/>
        <v>0</v>
      </c>
      <c r="W44" s="165">
        <f t="shared" si="47"/>
        <v>0</v>
      </c>
      <c r="X44" s="165">
        <f t="shared" si="47"/>
        <v>0</v>
      </c>
      <c r="Y44" s="165">
        <f t="shared" si="47"/>
        <v>0</v>
      </c>
      <c r="Z44" s="165">
        <f t="shared" si="47"/>
        <v>82799</v>
      </c>
      <c r="AA44" s="165">
        <f t="shared" si="47"/>
        <v>0</v>
      </c>
      <c r="AB44" s="165">
        <f t="shared" si="47"/>
        <v>0</v>
      </c>
      <c r="AC44" s="156">
        <f t="shared" si="47"/>
        <v>1975</v>
      </c>
      <c r="AD44" s="156">
        <f t="shared" si="47"/>
        <v>-1975</v>
      </c>
      <c r="AE44" s="156">
        <f t="shared" si="47"/>
        <v>0</v>
      </c>
      <c r="AF44" s="156">
        <f>SUM(AF45:AF46)</f>
        <v>56225</v>
      </c>
      <c r="AG44" s="156">
        <f t="shared" ref="AG44" si="48">SUM(AG45:AG46)</f>
        <v>76442</v>
      </c>
      <c r="AH44" s="156">
        <v>32121</v>
      </c>
      <c r="AI44" s="156"/>
      <c r="AJ44" s="165">
        <f t="shared" ref="AJ44:AP44" si="49">SUM(AJ45:AJ46)</f>
        <v>0</v>
      </c>
      <c r="AK44" s="165">
        <f t="shared" si="49"/>
        <v>0</v>
      </c>
      <c r="AL44" s="165">
        <f t="shared" si="49"/>
        <v>0</v>
      </c>
      <c r="AM44" s="165">
        <f t="shared" si="49"/>
        <v>0</v>
      </c>
      <c r="AN44" s="165">
        <f t="shared" si="49"/>
        <v>0</v>
      </c>
      <c r="AO44" s="165">
        <f t="shared" si="49"/>
        <v>82799</v>
      </c>
      <c r="AP44" s="165">
        <f t="shared" si="49"/>
        <v>56225</v>
      </c>
      <c r="AQ44" s="156"/>
    </row>
    <row r="45" spans="3:43" s="163" customFormat="1" ht="18.600000000000001" hidden="1" outlineLevel="1">
      <c r="C45" s="162" t="s">
        <v>374</v>
      </c>
      <c r="D45" s="162" t="s">
        <v>375</v>
      </c>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60">
        <v>1975</v>
      </c>
      <c r="AD45" s="160">
        <v>-1975</v>
      </c>
      <c r="AE45" s="160"/>
      <c r="AF45" s="160">
        <v>57147</v>
      </c>
      <c r="AG45" s="160">
        <v>76442</v>
      </c>
      <c r="AH45" s="160"/>
      <c r="AI45" s="160"/>
      <c r="AJ45" s="160">
        <f t="shared" si="36"/>
        <v>0</v>
      </c>
      <c r="AK45" s="160">
        <f t="shared" si="36"/>
        <v>0</v>
      </c>
      <c r="AL45" s="160">
        <f t="shared" si="36"/>
        <v>0</v>
      </c>
      <c r="AM45" s="160">
        <f t="shared" si="37"/>
        <v>0</v>
      </c>
      <c r="AN45" s="160">
        <f t="shared" si="38"/>
        <v>0</v>
      </c>
      <c r="AO45" s="160">
        <f t="shared" si="38"/>
        <v>0</v>
      </c>
      <c r="AP45" s="160">
        <f t="shared" si="38"/>
        <v>57147</v>
      </c>
      <c r="AQ45" s="160"/>
    </row>
    <row r="46" spans="3:43" s="47" customFormat="1" ht="18.600000000000001" hidden="1" outlineLevel="1">
      <c r="C46" s="158" t="s">
        <v>349</v>
      </c>
      <c r="D46" s="158" t="s">
        <v>348</v>
      </c>
      <c r="E46" s="144">
        <v>0</v>
      </c>
      <c r="F46" s="144">
        <v>0</v>
      </c>
      <c r="G46" s="144">
        <v>0</v>
      </c>
      <c r="H46" s="144">
        <v>0</v>
      </c>
      <c r="I46" s="144">
        <v>0</v>
      </c>
      <c r="J46" s="144">
        <v>0</v>
      </c>
      <c r="K46" s="144">
        <v>0</v>
      </c>
      <c r="L46" s="144">
        <v>0</v>
      </c>
      <c r="M46" s="144">
        <v>0</v>
      </c>
      <c r="N46" s="144">
        <v>0</v>
      </c>
      <c r="O46" s="144">
        <v>0</v>
      </c>
      <c r="P46" s="144">
        <v>0</v>
      </c>
      <c r="Q46" s="144">
        <v>0</v>
      </c>
      <c r="R46" s="144">
        <v>0</v>
      </c>
      <c r="S46" s="144">
        <v>0</v>
      </c>
      <c r="T46" s="144">
        <v>0</v>
      </c>
      <c r="U46" s="144">
        <v>0</v>
      </c>
      <c r="V46" s="144">
        <v>0</v>
      </c>
      <c r="W46" s="144">
        <v>0</v>
      </c>
      <c r="X46" s="144">
        <v>0</v>
      </c>
      <c r="Y46" s="144">
        <v>0</v>
      </c>
      <c r="Z46" s="144">
        <v>82799</v>
      </c>
      <c r="AA46" s="144">
        <v>0</v>
      </c>
      <c r="AB46" s="144">
        <v>0</v>
      </c>
      <c r="AC46" s="160">
        <v>0</v>
      </c>
      <c r="AD46" s="160">
        <v>0</v>
      </c>
      <c r="AE46" s="160">
        <v>0</v>
      </c>
      <c r="AF46" s="144">
        <v>-922</v>
      </c>
      <c r="AG46" s="160">
        <v>0</v>
      </c>
      <c r="AH46" s="160"/>
      <c r="AI46" s="144"/>
      <c r="AJ46" s="144">
        <f>SUMIFS($E46:$R46,$E$6:$R$6,AJ$4)</f>
        <v>0</v>
      </c>
      <c r="AK46" s="144">
        <f>SUMIFS($E46:$R46,$E$6:$R$6,AK$4)</f>
        <v>0</v>
      </c>
      <c r="AL46" s="144">
        <f>SUMIFS($E46:$R46,$E$6:$R$6,AL$4)</f>
        <v>0</v>
      </c>
      <c r="AM46" s="144">
        <f>SUMIFS($E46:$T46,$E$6:$T$6,AM$4)</f>
        <v>0</v>
      </c>
      <c r="AN46" s="144">
        <f>SUMIFS($E46:$AI46,$E$6:$AI$6,AN$4)</f>
        <v>0</v>
      </c>
      <c r="AO46" s="144">
        <f>SUMIFS($E46:$AI46,$E$6:$AI$6,AO$4)</f>
        <v>82799</v>
      </c>
      <c r="AP46" s="144">
        <f>SUMIFS($E46:$AI46,$E$6:$AI$6,AP$4)</f>
        <v>-922</v>
      </c>
      <c r="AQ46" s="144"/>
    </row>
    <row r="47" spans="3:43" s="48" customFormat="1" ht="18.600000000000001" collapsed="1">
      <c r="C47" s="157" t="s">
        <v>292</v>
      </c>
      <c r="D47" s="157" t="s">
        <v>294</v>
      </c>
      <c r="E47" s="155">
        <f t="shared" ref="E47:AF47" si="50">SUM(E48:E61)</f>
        <v>0</v>
      </c>
      <c r="F47" s="155">
        <f t="shared" si="50"/>
        <v>0</v>
      </c>
      <c r="G47" s="155">
        <f t="shared" si="50"/>
        <v>0</v>
      </c>
      <c r="H47" s="155">
        <f t="shared" si="50"/>
        <v>0</v>
      </c>
      <c r="I47" s="155">
        <f t="shared" si="50"/>
        <v>0</v>
      </c>
      <c r="J47" s="155">
        <f t="shared" si="50"/>
        <v>0</v>
      </c>
      <c r="K47" s="155">
        <f t="shared" si="50"/>
        <v>0</v>
      </c>
      <c r="L47" s="155">
        <f t="shared" si="50"/>
        <v>0</v>
      </c>
      <c r="M47" s="155">
        <f t="shared" si="50"/>
        <v>0</v>
      </c>
      <c r="N47" s="155">
        <f t="shared" si="50"/>
        <v>0</v>
      </c>
      <c r="O47" s="155">
        <f t="shared" si="50"/>
        <v>-1353</v>
      </c>
      <c r="P47" s="155">
        <f t="shared" si="50"/>
        <v>19880</v>
      </c>
      <c r="Q47" s="155">
        <f t="shared" si="50"/>
        <v>0</v>
      </c>
      <c r="R47" s="155">
        <f t="shared" si="50"/>
        <v>2047</v>
      </c>
      <c r="S47" s="155">
        <f t="shared" si="50"/>
        <v>1682.44353</v>
      </c>
      <c r="T47" s="155">
        <f t="shared" si="50"/>
        <v>-24538</v>
      </c>
      <c r="U47" s="155">
        <f t="shared" si="50"/>
        <v>2516</v>
      </c>
      <c r="V47" s="155">
        <f t="shared" si="50"/>
        <v>-2383</v>
      </c>
      <c r="W47" s="155">
        <f t="shared" si="50"/>
        <v>316</v>
      </c>
      <c r="X47" s="155">
        <f t="shared" si="50"/>
        <v>41686</v>
      </c>
      <c r="Y47" s="155">
        <f t="shared" si="50"/>
        <v>0</v>
      </c>
      <c r="Z47" s="155">
        <f t="shared" si="50"/>
        <v>0</v>
      </c>
      <c r="AA47" s="155">
        <f t="shared" si="50"/>
        <v>0</v>
      </c>
      <c r="AB47" s="155">
        <f t="shared" si="50"/>
        <v>-19389</v>
      </c>
      <c r="AC47" s="156">
        <f t="shared" si="50"/>
        <v>0</v>
      </c>
      <c r="AD47" s="156">
        <f t="shared" si="50"/>
        <v>657.23260000000005</v>
      </c>
      <c r="AE47" s="156">
        <f t="shared" si="50"/>
        <v>1081</v>
      </c>
      <c r="AF47" s="156">
        <f t="shared" si="50"/>
        <v>-4491</v>
      </c>
      <c r="AG47" s="156">
        <f t="shared" ref="AG47" si="51">SUM(AG48:AG61)</f>
        <v>0</v>
      </c>
      <c r="AH47" s="156">
        <v>0</v>
      </c>
      <c r="AI47" s="156"/>
      <c r="AJ47" s="156">
        <f t="shared" ref="AJ47:AP47" si="52">SUM(AJ48:AJ61)</f>
        <v>0</v>
      </c>
      <c r="AK47" s="156">
        <f t="shared" si="52"/>
        <v>0</v>
      </c>
      <c r="AL47" s="156">
        <f t="shared" si="52"/>
        <v>18527</v>
      </c>
      <c r="AM47" s="156">
        <f t="shared" si="52"/>
        <v>-20808.55647</v>
      </c>
      <c r="AN47" s="156">
        <f t="shared" si="52"/>
        <v>42135</v>
      </c>
      <c r="AO47" s="156">
        <f t="shared" si="52"/>
        <v>-19389</v>
      </c>
      <c r="AP47" s="156">
        <f t="shared" si="52"/>
        <v>-2752.7673999999997</v>
      </c>
      <c r="AQ47" s="143"/>
    </row>
    <row r="48" spans="3:43" s="47" customFormat="1" ht="54" hidden="1" outlineLevel="1">
      <c r="C48" s="162" t="s">
        <v>267</v>
      </c>
      <c r="D48" s="166" t="s">
        <v>268</v>
      </c>
      <c r="E48" s="144">
        <v>0</v>
      </c>
      <c r="F48" s="144">
        <v>0</v>
      </c>
      <c r="G48" s="144">
        <v>0</v>
      </c>
      <c r="H48" s="144">
        <v>0</v>
      </c>
      <c r="I48" s="144">
        <v>0</v>
      </c>
      <c r="J48" s="144">
        <v>0</v>
      </c>
      <c r="K48" s="144">
        <v>0</v>
      </c>
      <c r="L48" s="144">
        <v>0</v>
      </c>
      <c r="M48" s="144">
        <v>0</v>
      </c>
      <c r="N48" s="144">
        <v>0</v>
      </c>
      <c r="O48" s="144">
        <v>0</v>
      </c>
      <c r="P48" s="144">
        <f>12453+474</f>
        <v>12927</v>
      </c>
      <c r="Q48" s="144">
        <v>0</v>
      </c>
      <c r="R48" s="144">
        <v>0</v>
      </c>
      <c r="S48" s="144">
        <v>0</v>
      </c>
      <c r="T48" s="144">
        <v>-31065</v>
      </c>
      <c r="U48" s="144">
        <v>0</v>
      </c>
      <c r="V48" s="144">
        <v>0</v>
      </c>
      <c r="W48" s="144">
        <v>0</v>
      </c>
      <c r="X48" s="144">
        <v>25365</v>
      </c>
      <c r="Y48" s="144">
        <v>0</v>
      </c>
      <c r="Z48" s="144">
        <v>0</v>
      </c>
      <c r="AA48" s="144">
        <v>0</v>
      </c>
      <c r="AB48" s="144">
        <v>0</v>
      </c>
      <c r="AC48" s="144">
        <v>0</v>
      </c>
      <c r="AD48" s="144">
        <v>0</v>
      </c>
      <c r="AE48" s="144">
        <v>0</v>
      </c>
      <c r="AF48" s="144">
        <v>0</v>
      </c>
      <c r="AG48" s="144"/>
      <c r="AH48" s="144"/>
      <c r="AI48" s="144"/>
      <c r="AJ48" s="144">
        <f t="shared" si="36"/>
        <v>0</v>
      </c>
      <c r="AK48" s="144">
        <f t="shared" si="36"/>
        <v>0</v>
      </c>
      <c r="AL48" s="144">
        <f t="shared" si="36"/>
        <v>12927</v>
      </c>
      <c r="AM48" s="144">
        <f t="shared" si="37"/>
        <v>-31065</v>
      </c>
      <c r="AN48" s="144">
        <f t="shared" si="38"/>
        <v>25365</v>
      </c>
      <c r="AO48" s="144">
        <f t="shared" si="38"/>
        <v>0</v>
      </c>
      <c r="AP48" s="144">
        <f t="shared" si="38"/>
        <v>0</v>
      </c>
      <c r="AQ48" s="144"/>
    </row>
    <row r="49" spans="3:43" s="47" customFormat="1" ht="18.600000000000001" hidden="1" outlineLevel="1">
      <c r="C49" s="158" t="s">
        <v>21</v>
      </c>
      <c r="D49" s="161" t="s">
        <v>135</v>
      </c>
      <c r="E49" s="144">
        <v>0</v>
      </c>
      <c r="F49" s="144">
        <v>0</v>
      </c>
      <c r="G49" s="144">
        <v>0</v>
      </c>
      <c r="H49" s="144">
        <v>0</v>
      </c>
      <c r="I49" s="144">
        <v>0</v>
      </c>
      <c r="J49" s="144">
        <v>0</v>
      </c>
      <c r="K49" s="144">
        <v>0</v>
      </c>
      <c r="L49" s="144">
        <v>0</v>
      </c>
      <c r="M49" s="144">
        <v>0</v>
      </c>
      <c r="N49" s="144">
        <v>0</v>
      </c>
      <c r="O49" s="144">
        <v>0</v>
      </c>
      <c r="P49" s="144">
        <v>0</v>
      </c>
      <c r="Q49" s="144">
        <v>0</v>
      </c>
      <c r="R49" s="144">
        <f>2047</f>
        <v>2047</v>
      </c>
      <c r="S49" s="144">
        <v>0</v>
      </c>
      <c r="T49" s="144">
        <v>0</v>
      </c>
      <c r="U49" s="144">
        <v>0</v>
      </c>
      <c r="V49" s="144">
        <v>0</v>
      </c>
      <c r="W49" s="144">
        <v>0</v>
      </c>
      <c r="X49" s="144">
        <v>0</v>
      </c>
      <c r="Y49" s="144">
        <v>0</v>
      </c>
      <c r="Z49" s="144">
        <v>0</v>
      </c>
      <c r="AA49" s="144">
        <v>0</v>
      </c>
      <c r="AB49" s="144">
        <v>0</v>
      </c>
      <c r="AC49" s="144">
        <v>0</v>
      </c>
      <c r="AD49" s="144">
        <v>0</v>
      </c>
      <c r="AE49" s="144">
        <v>0</v>
      </c>
      <c r="AF49" s="144">
        <v>0</v>
      </c>
      <c r="AG49" s="144"/>
      <c r="AH49" s="144"/>
      <c r="AI49" s="144"/>
      <c r="AJ49" s="144">
        <f t="shared" si="36"/>
        <v>0</v>
      </c>
      <c r="AK49" s="144">
        <f t="shared" si="36"/>
        <v>0</v>
      </c>
      <c r="AL49" s="144">
        <f t="shared" si="36"/>
        <v>0</v>
      </c>
      <c r="AM49" s="144">
        <f t="shared" si="37"/>
        <v>2047</v>
      </c>
      <c r="AN49" s="144">
        <f t="shared" si="38"/>
        <v>0</v>
      </c>
      <c r="AO49" s="144">
        <f t="shared" si="38"/>
        <v>0</v>
      </c>
      <c r="AP49" s="144">
        <f t="shared" si="38"/>
        <v>0</v>
      </c>
      <c r="AQ49" s="144"/>
    </row>
    <row r="50" spans="3:43" s="47" customFormat="1" ht="18.600000000000001" hidden="1" outlineLevel="1">
      <c r="C50" s="158" t="s">
        <v>80</v>
      </c>
      <c r="D50" s="161" t="s">
        <v>136</v>
      </c>
      <c r="E50" s="144">
        <v>0</v>
      </c>
      <c r="F50" s="144">
        <v>0</v>
      </c>
      <c r="G50" s="144">
        <v>0</v>
      </c>
      <c r="H50" s="144">
        <v>0</v>
      </c>
      <c r="I50" s="144">
        <v>0</v>
      </c>
      <c r="J50" s="144">
        <v>0</v>
      </c>
      <c r="K50" s="144">
        <v>0</v>
      </c>
      <c r="L50" s="144">
        <v>0</v>
      </c>
      <c r="M50" s="144">
        <v>0</v>
      </c>
      <c r="N50" s="144">
        <v>0</v>
      </c>
      <c r="O50" s="144">
        <v>0</v>
      </c>
      <c r="P50" s="144">
        <v>6953</v>
      </c>
      <c r="Q50" s="144">
        <v>0</v>
      </c>
      <c r="R50" s="144">
        <v>0</v>
      </c>
      <c r="S50" s="144">
        <v>0</v>
      </c>
      <c r="T50" s="144">
        <v>0</v>
      </c>
      <c r="U50" s="144">
        <v>0</v>
      </c>
      <c r="V50" s="144">
        <v>0</v>
      </c>
      <c r="W50" s="144">
        <v>0</v>
      </c>
      <c r="X50" s="144">
        <v>0</v>
      </c>
      <c r="Y50" s="144">
        <v>0</v>
      </c>
      <c r="Z50" s="144">
        <v>0</v>
      </c>
      <c r="AA50" s="144">
        <v>0</v>
      </c>
      <c r="AB50" s="144">
        <v>0</v>
      </c>
      <c r="AC50" s="144">
        <v>0</v>
      </c>
      <c r="AD50" s="144">
        <v>0</v>
      </c>
      <c r="AE50" s="144">
        <v>0</v>
      </c>
      <c r="AF50" s="144">
        <v>0</v>
      </c>
      <c r="AG50" s="144"/>
      <c r="AH50" s="144"/>
      <c r="AI50" s="144"/>
      <c r="AJ50" s="144">
        <f t="shared" si="36"/>
        <v>0</v>
      </c>
      <c r="AK50" s="144">
        <f t="shared" si="36"/>
        <v>0</v>
      </c>
      <c r="AL50" s="144">
        <f t="shared" si="36"/>
        <v>6953</v>
      </c>
      <c r="AM50" s="144">
        <f t="shared" si="37"/>
        <v>0</v>
      </c>
      <c r="AN50" s="144">
        <f t="shared" si="38"/>
        <v>0</v>
      </c>
      <c r="AO50" s="144">
        <f t="shared" si="38"/>
        <v>0</v>
      </c>
      <c r="AP50" s="144">
        <f t="shared" si="38"/>
        <v>0</v>
      </c>
      <c r="AQ50" s="144"/>
    </row>
    <row r="51" spans="3:43" s="47" customFormat="1" ht="18.600000000000001" hidden="1" outlineLevel="1">
      <c r="C51" s="158" t="s">
        <v>263</v>
      </c>
      <c r="D51" s="161" t="s">
        <v>264</v>
      </c>
      <c r="E51" s="144">
        <v>0</v>
      </c>
      <c r="F51" s="144">
        <v>0</v>
      </c>
      <c r="G51" s="144">
        <v>0</v>
      </c>
      <c r="H51" s="144">
        <v>0</v>
      </c>
      <c r="I51" s="144">
        <v>0</v>
      </c>
      <c r="J51" s="144">
        <v>0</v>
      </c>
      <c r="K51" s="144">
        <v>0</v>
      </c>
      <c r="L51" s="144">
        <v>0</v>
      </c>
      <c r="M51" s="144">
        <v>0</v>
      </c>
      <c r="N51" s="144">
        <v>0</v>
      </c>
      <c r="O51" s="144">
        <v>-1353</v>
      </c>
      <c r="P51" s="144">
        <v>0</v>
      </c>
      <c r="Q51" s="144">
        <v>0</v>
      </c>
      <c r="R51" s="144">
        <v>0</v>
      </c>
      <c r="S51" s="144">
        <v>0</v>
      </c>
      <c r="T51" s="144">
        <v>1863</v>
      </c>
      <c r="U51" s="144">
        <v>0</v>
      </c>
      <c r="V51" s="144">
        <v>0</v>
      </c>
      <c r="W51" s="144">
        <v>0</v>
      </c>
      <c r="X51" s="144">
        <v>0</v>
      </c>
      <c r="Y51" s="144">
        <v>0</v>
      </c>
      <c r="Z51" s="144">
        <v>0</v>
      </c>
      <c r="AA51" s="144">
        <v>0</v>
      </c>
      <c r="AB51" s="144">
        <v>0</v>
      </c>
      <c r="AC51" s="144">
        <v>0</v>
      </c>
      <c r="AD51" s="144">
        <v>0</v>
      </c>
      <c r="AE51" s="144">
        <v>0</v>
      </c>
      <c r="AF51" s="144">
        <v>0</v>
      </c>
      <c r="AG51" s="144"/>
      <c r="AH51" s="144"/>
      <c r="AI51" s="144"/>
      <c r="AJ51" s="144">
        <f t="shared" si="36"/>
        <v>0</v>
      </c>
      <c r="AK51" s="144">
        <f t="shared" si="36"/>
        <v>0</v>
      </c>
      <c r="AL51" s="144">
        <f t="shared" si="36"/>
        <v>-1353</v>
      </c>
      <c r="AM51" s="144">
        <f t="shared" si="37"/>
        <v>1863</v>
      </c>
      <c r="AN51" s="144">
        <f t="shared" si="38"/>
        <v>0</v>
      </c>
      <c r="AO51" s="144">
        <f t="shared" si="38"/>
        <v>0</v>
      </c>
      <c r="AP51" s="144">
        <f t="shared" si="38"/>
        <v>0</v>
      </c>
      <c r="AQ51" s="144"/>
    </row>
    <row r="52" spans="3:43" s="47" customFormat="1" ht="18.600000000000001" hidden="1" outlineLevel="1">
      <c r="C52" s="158" t="s">
        <v>256</v>
      </c>
      <c r="D52" s="158" t="s">
        <v>255</v>
      </c>
      <c r="E52" s="144">
        <v>0</v>
      </c>
      <c r="F52" s="144">
        <v>0</v>
      </c>
      <c r="G52" s="144">
        <v>0</v>
      </c>
      <c r="H52" s="144">
        <v>0</v>
      </c>
      <c r="I52" s="144">
        <v>0</v>
      </c>
      <c r="J52" s="144">
        <v>0</v>
      </c>
      <c r="K52" s="144">
        <v>0</v>
      </c>
      <c r="L52" s="144">
        <v>0</v>
      </c>
      <c r="M52" s="144">
        <v>0</v>
      </c>
      <c r="N52" s="144">
        <v>0</v>
      </c>
      <c r="O52" s="144">
        <v>0</v>
      </c>
      <c r="P52" s="144">
        <v>0</v>
      </c>
      <c r="Q52" s="144">
        <v>0</v>
      </c>
      <c r="R52" s="144">
        <v>0</v>
      </c>
      <c r="S52" s="144">
        <v>971.44353000000001</v>
      </c>
      <c r="T52" s="144">
        <v>0</v>
      </c>
      <c r="U52" s="144">
        <v>0</v>
      </c>
      <c r="V52" s="144">
        <v>0</v>
      </c>
      <c r="W52" s="144">
        <v>0</v>
      </c>
      <c r="X52" s="144">
        <v>0</v>
      </c>
      <c r="Y52" s="144">
        <v>0</v>
      </c>
      <c r="Z52" s="144">
        <v>0</v>
      </c>
      <c r="AA52" s="144">
        <v>0</v>
      </c>
      <c r="AB52" s="144">
        <v>0</v>
      </c>
      <c r="AC52" s="144">
        <v>0</v>
      </c>
      <c r="AD52" s="144">
        <v>0</v>
      </c>
      <c r="AE52" s="144">
        <v>0</v>
      </c>
      <c r="AF52" s="144">
        <v>0</v>
      </c>
      <c r="AG52" s="144"/>
      <c r="AH52" s="144"/>
      <c r="AI52" s="144"/>
      <c r="AJ52" s="144">
        <f t="shared" si="36"/>
        <v>0</v>
      </c>
      <c r="AK52" s="144">
        <f t="shared" si="36"/>
        <v>0</v>
      </c>
      <c r="AL52" s="144">
        <f t="shared" si="36"/>
        <v>0</v>
      </c>
      <c r="AM52" s="144">
        <f t="shared" si="37"/>
        <v>971.44353000000001</v>
      </c>
      <c r="AN52" s="144">
        <f t="shared" si="38"/>
        <v>0</v>
      </c>
      <c r="AO52" s="144">
        <f t="shared" si="38"/>
        <v>0</v>
      </c>
      <c r="AP52" s="144">
        <f t="shared" si="38"/>
        <v>0</v>
      </c>
      <c r="AQ52" s="144"/>
    </row>
    <row r="53" spans="3:43" s="47" customFormat="1" ht="18.600000000000001" hidden="1" outlineLevel="1">
      <c r="C53" s="158" t="s">
        <v>253</v>
      </c>
      <c r="D53" s="158" t="s">
        <v>254</v>
      </c>
      <c r="E53" s="144">
        <v>0</v>
      </c>
      <c r="F53" s="144">
        <v>0</v>
      </c>
      <c r="G53" s="144">
        <v>0</v>
      </c>
      <c r="H53" s="144">
        <v>0</v>
      </c>
      <c r="I53" s="144">
        <v>0</v>
      </c>
      <c r="J53" s="144">
        <v>0</v>
      </c>
      <c r="K53" s="144">
        <v>0</v>
      </c>
      <c r="L53" s="144">
        <v>0</v>
      </c>
      <c r="M53" s="144">
        <v>0</v>
      </c>
      <c r="N53" s="144">
        <v>0</v>
      </c>
      <c r="O53" s="144">
        <v>0</v>
      </c>
      <c r="P53" s="144">
        <v>0</v>
      </c>
      <c r="Q53" s="144">
        <v>0</v>
      </c>
      <c r="R53" s="144">
        <v>0</v>
      </c>
      <c r="S53" s="144">
        <v>711</v>
      </c>
      <c r="T53" s="144">
        <v>0</v>
      </c>
      <c r="U53" s="144">
        <v>0</v>
      </c>
      <c r="V53" s="144">
        <v>0</v>
      </c>
      <c r="W53" s="144">
        <v>0</v>
      </c>
      <c r="X53" s="144">
        <v>0</v>
      </c>
      <c r="Y53" s="144">
        <v>0</v>
      </c>
      <c r="Z53" s="144">
        <v>0</v>
      </c>
      <c r="AA53" s="144">
        <v>0</v>
      </c>
      <c r="AB53" s="144">
        <v>0</v>
      </c>
      <c r="AC53" s="144">
        <v>0</v>
      </c>
      <c r="AD53" s="144">
        <v>0</v>
      </c>
      <c r="AE53" s="144">
        <v>0</v>
      </c>
      <c r="AF53" s="144">
        <v>0</v>
      </c>
      <c r="AG53" s="144"/>
      <c r="AH53" s="144"/>
      <c r="AI53" s="144"/>
      <c r="AJ53" s="144">
        <f t="shared" si="36"/>
        <v>0</v>
      </c>
      <c r="AK53" s="144">
        <f t="shared" si="36"/>
        <v>0</v>
      </c>
      <c r="AL53" s="144">
        <f t="shared" si="36"/>
        <v>0</v>
      </c>
      <c r="AM53" s="144">
        <f t="shared" si="37"/>
        <v>711</v>
      </c>
      <c r="AN53" s="144">
        <f t="shared" si="38"/>
        <v>0</v>
      </c>
      <c r="AO53" s="144">
        <f t="shared" si="38"/>
        <v>0</v>
      </c>
      <c r="AP53" s="144">
        <f t="shared" si="38"/>
        <v>0</v>
      </c>
      <c r="AQ53" s="144"/>
    </row>
    <row r="54" spans="3:43" s="47" customFormat="1" ht="18.600000000000001" hidden="1" outlineLevel="1">
      <c r="C54" s="158" t="s">
        <v>265</v>
      </c>
      <c r="D54" s="158" t="s">
        <v>266</v>
      </c>
      <c r="E54" s="144">
        <v>0</v>
      </c>
      <c r="F54" s="144">
        <v>0</v>
      </c>
      <c r="G54" s="144">
        <v>0</v>
      </c>
      <c r="H54" s="144">
        <v>0</v>
      </c>
      <c r="I54" s="144">
        <v>0</v>
      </c>
      <c r="J54" s="144">
        <v>0</v>
      </c>
      <c r="K54" s="144">
        <v>0</v>
      </c>
      <c r="L54" s="144">
        <v>0</v>
      </c>
      <c r="M54" s="144">
        <v>0</v>
      </c>
      <c r="N54" s="144">
        <v>0</v>
      </c>
      <c r="O54" s="144">
        <v>0</v>
      </c>
      <c r="P54" s="144">
        <v>0</v>
      </c>
      <c r="Q54" s="144">
        <v>0</v>
      </c>
      <c r="R54" s="144">
        <v>0</v>
      </c>
      <c r="S54" s="144">
        <v>0</v>
      </c>
      <c r="T54" s="144">
        <v>4664</v>
      </c>
      <c r="U54" s="144">
        <v>2516</v>
      </c>
      <c r="V54" s="144">
        <v>0</v>
      </c>
      <c r="W54" s="144">
        <v>0</v>
      </c>
      <c r="X54" s="144">
        <v>0</v>
      </c>
      <c r="Y54" s="144">
        <v>0</v>
      </c>
      <c r="Z54" s="144">
        <v>0</v>
      </c>
      <c r="AA54" s="144">
        <v>0</v>
      </c>
      <c r="AB54" s="144">
        <v>0</v>
      </c>
      <c r="AC54" s="144">
        <v>0</v>
      </c>
      <c r="AD54" s="144">
        <v>0</v>
      </c>
      <c r="AE54" s="144">
        <v>0</v>
      </c>
      <c r="AF54" s="144">
        <v>0</v>
      </c>
      <c r="AG54" s="144"/>
      <c r="AH54" s="144"/>
      <c r="AI54" s="144"/>
      <c r="AJ54" s="144">
        <f t="shared" si="36"/>
        <v>0</v>
      </c>
      <c r="AK54" s="144">
        <f t="shared" si="36"/>
        <v>0</v>
      </c>
      <c r="AL54" s="144">
        <f t="shared" si="36"/>
        <v>0</v>
      </c>
      <c r="AM54" s="144">
        <f t="shared" si="37"/>
        <v>4664</v>
      </c>
      <c r="AN54" s="144">
        <f t="shared" si="38"/>
        <v>2516</v>
      </c>
      <c r="AO54" s="144">
        <f t="shared" si="38"/>
        <v>0</v>
      </c>
      <c r="AP54" s="144">
        <f t="shared" si="38"/>
        <v>0</v>
      </c>
      <c r="AQ54" s="144"/>
    </row>
    <row r="55" spans="3:43" s="47" customFormat="1" ht="18.600000000000001" hidden="1" outlineLevel="1">
      <c r="C55" s="158" t="s">
        <v>299</v>
      </c>
      <c r="D55" s="158" t="s">
        <v>302</v>
      </c>
      <c r="E55" s="144">
        <v>0</v>
      </c>
      <c r="F55" s="144">
        <v>0</v>
      </c>
      <c r="G55" s="144">
        <v>0</v>
      </c>
      <c r="H55" s="144">
        <v>0</v>
      </c>
      <c r="I55" s="144">
        <v>0</v>
      </c>
      <c r="J55" s="144">
        <v>0</v>
      </c>
      <c r="K55" s="144">
        <v>0</v>
      </c>
      <c r="L55" s="144">
        <v>0</v>
      </c>
      <c r="M55" s="144">
        <v>0</v>
      </c>
      <c r="N55" s="144">
        <v>0</v>
      </c>
      <c r="O55" s="144">
        <v>0</v>
      </c>
      <c r="P55" s="144">
        <v>0</v>
      </c>
      <c r="Q55" s="144">
        <v>0</v>
      </c>
      <c r="R55" s="144">
        <v>0</v>
      </c>
      <c r="S55" s="144">
        <v>0</v>
      </c>
      <c r="T55" s="144">
        <v>0</v>
      </c>
      <c r="U55" s="144">
        <v>0</v>
      </c>
      <c r="V55" s="144">
        <v>-1364</v>
      </c>
      <c r="W55" s="144">
        <v>0</v>
      </c>
      <c r="X55" s="144">
        <v>0</v>
      </c>
      <c r="Y55" s="144">
        <v>0</v>
      </c>
      <c r="Z55" s="144">
        <v>0</v>
      </c>
      <c r="AA55" s="144">
        <v>0</v>
      </c>
      <c r="AB55" s="144">
        <v>0</v>
      </c>
      <c r="AC55" s="144">
        <v>0</v>
      </c>
      <c r="AD55" s="144">
        <v>0</v>
      </c>
      <c r="AE55" s="144">
        <v>0</v>
      </c>
      <c r="AF55" s="144">
        <v>0</v>
      </c>
      <c r="AG55" s="144"/>
      <c r="AH55" s="144"/>
      <c r="AI55" s="144"/>
      <c r="AJ55" s="144">
        <f t="shared" si="36"/>
        <v>0</v>
      </c>
      <c r="AK55" s="144">
        <f t="shared" si="36"/>
        <v>0</v>
      </c>
      <c r="AL55" s="144">
        <f t="shared" si="36"/>
        <v>0</v>
      </c>
      <c r="AM55" s="144">
        <f t="shared" si="37"/>
        <v>0</v>
      </c>
      <c r="AN55" s="144">
        <f t="shared" si="38"/>
        <v>-1364</v>
      </c>
      <c r="AO55" s="144">
        <f t="shared" si="38"/>
        <v>0</v>
      </c>
      <c r="AP55" s="144">
        <f t="shared" si="38"/>
        <v>0</v>
      </c>
      <c r="AQ55" s="144"/>
    </row>
    <row r="56" spans="3:43" s="47" customFormat="1" ht="18.600000000000001" hidden="1" outlineLevel="1">
      <c r="C56" s="158" t="s">
        <v>328</v>
      </c>
      <c r="D56" s="158" t="s">
        <v>330</v>
      </c>
      <c r="E56" s="144">
        <v>0</v>
      </c>
      <c r="F56" s="144">
        <v>0</v>
      </c>
      <c r="G56" s="144">
        <v>0</v>
      </c>
      <c r="H56" s="144">
        <v>0</v>
      </c>
      <c r="I56" s="144">
        <v>0</v>
      </c>
      <c r="J56" s="144">
        <v>0</v>
      </c>
      <c r="K56" s="144">
        <v>0</v>
      </c>
      <c r="L56" s="144">
        <v>0</v>
      </c>
      <c r="M56" s="144">
        <v>0</v>
      </c>
      <c r="N56" s="144">
        <v>0</v>
      </c>
      <c r="O56" s="144">
        <v>0</v>
      </c>
      <c r="P56" s="144">
        <v>0</v>
      </c>
      <c r="Q56" s="144">
        <v>0</v>
      </c>
      <c r="R56" s="144">
        <v>0</v>
      </c>
      <c r="S56" s="144">
        <v>0</v>
      </c>
      <c r="T56" s="144">
        <v>0</v>
      </c>
      <c r="U56" s="144">
        <v>0</v>
      </c>
      <c r="V56" s="144">
        <v>0</v>
      </c>
      <c r="W56" s="144">
        <v>316</v>
      </c>
      <c r="X56" s="144">
        <v>0</v>
      </c>
      <c r="Y56" s="144">
        <v>0</v>
      </c>
      <c r="Z56" s="144">
        <v>0</v>
      </c>
      <c r="AA56" s="144">
        <v>0</v>
      </c>
      <c r="AB56" s="144">
        <v>0</v>
      </c>
      <c r="AC56" s="144">
        <v>0</v>
      </c>
      <c r="AD56" s="144">
        <v>0</v>
      </c>
      <c r="AE56" s="144">
        <v>0</v>
      </c>
      <c r="AF56" s="144">
        <v>0</v>
      </c>
      <c r="AG56" s="144"/>
      <c r="AH56" s="144"/>
      <c r="AI56" s="144"/>
      <c r="AJ56" s="144">
        <f t="shared" si="36"/>
        <v>0</v>
      </c>
      <c r="AK56" s="144">
        <f t="shared" si="36"/>
        <v>0</v>
      </c>
      <c r="AL56" s="144">
        <f t="shared" si="36"/>
        <v>0</v>
      </c>
      <c r="AM56" s="144">
        <f t="shared" si="37"/>
        <v>0</v>
      </c>
      <c r="AN56" s="144">
        <f t="shared" si="38"/>
        <v>316</v>
      </c>
      <c r="AO56" s="144">
        <f t="shared" si="38"/>
        <v>0</v>
      </c>
      <c r="AP56" s="144">
        <f t="shared" si="38"/>
        <v>0</v>
      </c>
      <c r="AQ56" s="144"/>
    </row>
    <row r="57" spans="3:43" s="47" customFormat="1" ht="18.600000000000001" hidden="1" outlineLevel="1">
      <c r="C57" s="158" t="s">
        <v>337</v>
      </c>
      <c r="D57" s="158" t="s">
        <v>339</v>
      </c>
      <c r="E57" s="144">
        <v>0</v>
      </c>
      <c r="F57" s="144">
        <v>0</v>
      </c>
      <c r="G57" s="144">
        <v>0</v>
      </c>
      <c r="H57" s="144">
        <v>0</v>
      </c>
      <c r="I57" s="144">
        <v>0</v>
      </c>
      <c r="J57" s="144">
        <v>0</v>
      </c>
      <c r="K57" s="144">
        <v>0</v>
      </c>
      <c r="L57" s="144">
        <v>0</v>
      </c>
      <c r="M57" s="144">
        <v>0</v>
      </c>
      <c r="N57" s="144">
        <v>0</v>
      </c>
      <c r="O57" s="144">
        <v>0</v>
      </c>
      <c r="P57" s="144">
        <v>0</v>
      </c>
      <c r="Q57" s="144">
        <v>0</v>
      </c>
      <c r="R57" s="144">
        <v>0</v>
      </c>
      <c r="S57" s="144">
        <v>0</v>
      </c>
      <c r="T57" s="144">
        <v>0</v>
      </c>
      <c r="U57" s="144">
        <v>0</v>
      </c>
      <c r="V57" s="144">
        <v>0</v>
      </c>
      <c r="W57" s="144">
        <v>0</v>
      </c>
      <c r="X57" s="144">
        <v>16321</v>
      </c>
      <c r="Y57" s="144">
        <v>0</v>
      </c>
      <c r="Z57" s="144">
        <v>0</v>
      </c>
      <c r="AA57" s="144">
        <v>0</v>
      </c>
      <c r="AB57" s="144">
        <v>0</v>
      </c>
      <c r="AC57" s="144">
        <v>0</v>
      </c>
      <c r="AD57" s="144">
        <v>0</v>
      </c>
      <c r="AE57" s="144">
        <v>0</v>
      </c>
      <c r="AF57" s="144">
        <v>0</v>
      </c>
      <c r="AG57" s="144"/>
      <c r="AH57" s="144"/>
      <c r="AI57" s="144"/>
      <c r="AJ57" s="144">
        <f t="shared" si="36"/>
        <v>0</v>
      </c>
      <c r="AK57" s="144">
        <f t="shared" si="36"/>
        <v>0</v>
      </c>
      <c r="AL57" s="144">
        <f t="shared" si="36"/>
        <v>0</v>
      </c>
      <c r="AM57" s="144">
        <f t="shared" si="37"/>
        <v>0</v>
      </c>
      <c r="AN57" s="144">
        <f t="shared" si="38"/>
        <v>16321</v>
      </c>
      <c r="AO57" s="144">
        <f t="shared" si="38"/>
        <v>0</v>
      </c>
      <c r="AP57" s="144">
        <f t="shared" si="38"/>
        <v>0</v>
      </c>
      <c r="AQ57" s="144"/>
    </row>
    <row r="58" spans="3:43" s="47" customFormat="1" ht="18.600000000000001" hidden="1" outlineLevel="1">
      <c r="C58" s="158" t="s">
        <v>367</v>
      </c>
      <c r="D58" s="158" t="s">
        <v>370</v>
      </c>
      <c r="E58" s="144">
        <v>0</v>
      </c>
      <c r="F58" s="144">
        <v>0</v>
      </c>
      <c r="G58" s="144">
        <v>0</v>
      </c>
      <c r="H58" s="144">
        <v>0</v>
      </c>
      <c r="I58" s="144">
        <v>0</v>
      </c>
      <c r="J58" s="144">
        <v>0</v>
      </c>
      <c r="K58" s="144">
        <v>0</v>
      </c>
      <c r="L58" s="144">
        <v>0</v>
      </c>
      <c r="M58" s="144">
        <v>0</v>
      </c>
      <c r="N58" s="144">
        <v>0</v>
      </c>
      <c r="O58" s="144">
        <v>0</v>
      </c>
      <c r="P58" s="144">
        <v>0</v>
      </c>
      <c r="Q58" s="144">
        <v>0</v>
      </c>
      <c r="R58" s="144">
        <v>0</v>
      </c>
      <c r="S58" s="144">
        <v>0</v>
      </c>
      <c r="T58" s="144">
        <v>0</v>
      </c>
      <c r="U58" s="144">
        <v>0</v>
      </c>
      <c r="V58" s="144">
        <v>0</v>
      </c>
      <c r="W58" s="144">
        <v>0</v>
      </c>
      <c r="X58" s="144">
        <v>0</v>
      </c>
      <c r="Y58" s="144">
        <v>0</v>
      </c>
      <c r="Z58" s="144">
        <v>0</v>
      </c>
      <c r="AA58" s="144">
        <v>0</v>
      </c>
      <c r="AB58" s="144">
        <v>-19389</v>
      </c>
      <c r="AC58" s="144">
        <v>0</v>
      </c>
      <c r="AD58" s="144">
        <v>0</v>
      </c>
      <c r="AE58" s="144">
        <v>0</v>
      </c>
      <c r="AF58" s="144">
        <v>-4491</v>
      </c>
      <c r="AG58" s="144"/>
      <c r="AH58" s="144"/>
      <c r="AI58" s="144"/>
      <c r="AJ58" s="144">
        <f t="shared" si="36"/>
        <v>0</v>
      </c>
      <c r="AK58" s="144">
        <f t="shared" si="36"/>
        <v>0</v>
      </c>
      <c r="AL58" s="144">
        <f t="shared" si="36"/>
        <v>0</v>
      </c>
      <c r="AM58" s="144">
        <f t="shared" si="37"/>
        <v>0</v>
      </c>
      <c r="AN58" s="144">
        <f t="shared" si="38"/>
        <v>0</v>
      </c>
      <c r="AO58" s="144">
        <f t="shared" si="38"/>
        <v>-19389</v>
      </c>
      <c r="AP58" s="144">
        <f t="shared" si="38"/>
        <v>-4491</v>
      </c>
      <c r="AQ58" s="144"/>
    </row>
    <row r="59" spans="3:43" s="47" customFormat="1" ht="18.600000000000001" hidden="1" outlineLevel="1">
      <c r="C59" s="158" t="s">
        <v>411</v>
      </c>
      <c r="D59" s="158" t="s">
        <v>412</v>
      </c>
      <c r="E59" s="144">
        <v>0</v>
      </c>
      <c r="F59" s="144">
        <v>0</v>
      </c>
      <c r="G59" s="144">
        <v>0</v>
      </c>
      <c r="H59" s="144">
        <v>0</v>
      </c>
      <c r="I59" s="144">
        <v>0</v>
      </c>
      <c r="J59" s="144">
        <v>0</v>
      </c>
      <c r="K59" s="144">
        <v>0</v>
      </c>
      <c r="L59" s="144">
        <v>0</v>
      </c>
      <c r="M59" s="144">
        <v>0</v>
      </c>
      <c r="N59" s="144">
        <v>0</v>
      </c>
      <c r="O59" s="144">
        <v>0</v>
      </c>
      <c r="P59" s="144">
        <v>0</v>
      </c>
      <c r="Q59" s="144">
        <v>0</v>
      </c>
      <c r="R59" s="144">
        <v>0</v>
      </c>
      <c r="S59" s="144">
        <v>0</v>
      </c>
      <c r="T59" s="144">
        <v>0</v>
      </c>
      <c r="U59" s="144">
        <v>0</v>
      </c>
      <c r="V59" s="144">
        <v>0</v>
      </c>
      <c r="W59" s="144">
        <v>0</v>
      </c>
      <c r="X59" s="144">
        <v>0</v>
      </c>
      <c r="Y59" s="144">
        <v>0</v>
      </c>
      <c r="Z59" s="144">
        <v>0</v>
      </c>
      <c r="AA59" s="144">
        <v>0</v>
      </c>
      <c r="AB59" s="144">
        <v>0</v>
      </c>
      <c r="AC59" s="144">
        <v>0</v>
      </c>
      <c r="AD59" s="167">
        <v>657.23260000000005</v>
      </c>
      <c r="AE59" s="144">
        <v>0</v>
      </c>
      <c r="AF59" s="144">
        <v>0</v>
      </c>
      <c r="AG59" s="144"/>
      <c r="AH59" s="144"/>
      <c r="AI59" s="144"/>
      <c r="AJ59" s="144">
        <f t="shared" si="36"/>
        <v>0</v>
      </c>
      <c r="AK59" s="144">
        <f t="shared" si="36"/>
        <v>0</v>
      </c>
      <c r="AL59" s="144">
        <f t="shared" si="36"/>
        <v>0</v>
      </c>
      <c r="AM59" s="144">
        <f t="shared" si="37"/>
        <v>0</v>
      </c>
      <c r="AN59" s="144">
        <f t="shared" si="38"/>
        <v>0</v>
      </c>
      <c r="AO59" s="144">
        <f t="shared" si="38"/>
        <v>0</v>
      </c>
      <c r="AP59" s="144">
        <f t="shared" si="38"/>
        <v>657.23260000000005</v>
      </c>
      <c r="AQ59" s="144"/>
    </row>
    <row r="60" spans="3:43" s="47" customFormat="1" ht="18.600000000000001" hidden="1" outlineLevel="1">
      <c r="C60" s="158" t="s">
        <v>441</v>
      </c>
      <c r="D60" s="158" t="s">
        <v>442</v>
      </c>
      <c r="E60" s="144">
        <v>0</v>
      </c>
      <c r="F60" s="144">
        <v>0</v>
      </c>
      <c r="G60" s="144">
        <v>0</v>
      </c>
      <c r="H60" s="144">
        <v>0</v>
      </c>
      <c r="I60" s="144">
        <v>0</v>
      </c>
      <c r="J60" s="144">
        <v>0</v>
      </c>
      <c r="K60" s="144">
        <v>0</v>
      </c>
      <c r="L60" s="144">
        <v>0</v>
      </c>
      <c r="M60" s="144">
        <v>0</v>
      </c>
      <c r="N60" s="144">
        <v>0</v>
      </c>
      <c r="O60" s="144">
        <v>0</v>
      </c>
      <c r="P60" s="144">
        <v>0</v>
      </c>
      <c r="Q60" s="144">
        <v>0</v>
      </c>
      <c r="R60" s="144">
        <v>0</v>
      </c>
      <c r="S60" s="144">
        <v>0</v>
      </c>
      <c r="T60" s="144">
        <v>0</v>
      </c>
      <c r="U60" s="144">
        <v>0</v>
      </c>
      <c r="V60" s="144">
        <v>0</v>
      </c>
      <c r="W60" s="144">
        <v>0</v>
      </c>
      <c r="X60" s="144">
        <v>0</v>
      </c>
      <c r="Y60" s="144">
        <v>0</v>
      </c>
      <c r="Z60" s="144">
        <v>0</v>
      </c>
      <c r="AA60" s="144">
        <v>0</v>
      </c>
      <c r="AB60" s="144">
        <v>0</v>
      </c>
      <c r="AC60" s="144">
        <v>0</v>
      </c>
      <c r="AD60" s="144">
        <v>0</v>
      </c>
      <c r="AE60" s="94">
        <v>1081</v>
      </c>
      <c r="AF60" s="144">
        <v>0</v>
      </c>
      <c r="AG60" s="144"/>
      <c r="AH60" s="144"/>
      <c r="AI60" s="144"/>
      <c r="AJ60" s="144"/>
      <c r="AK60" s="144"/>
      <c r="AL60" s="144"/>
      <c r="AM60" s="144"/>
      <c r="AN60" s="144"/>
      <c r="AO60" s="144"/>
      <c r="AP60" s="144">
        <f t="shared" si="38"/>
        <v>1081</v>
      </c>
      <c r="AQ60" s="144"/>
    </row>
    <row r="61" spans="3:43" s="47" customFormat="1" ht="18.600000000000001" hidden="1" outlineLevel="1">
      <c r="C61" s="158" t="s">
        <v>301</v>
      </c>
      <c r="D61" s="158" t="s">
        <v>300</v>
      </c>
      <c r="E61" s="144">
        <v>0</v>
      </c>
      <c r="F61" s="144">
        <v>0</v>
      </c>
      <c r="G61" s="144">
        <v>0</v>
      </c>
      <c r="H61" s="144">
        <v>0</v>
      </c>
      <c r="I61" s="144">
        <v>0</v>
      </c>
      <c r="J61" s="144">
        <v>0</v>
      </c>
      <c r="K61" s="144">
        <v>0</v>
      </c>
      <c r="L61" s="144">
        <v>0</v>
      </c>
      <c r="M61" s="144">
        <v>0</v>
      </c>
      <c r="N61" s="144">
        <v>0</v>
      </c>
      <c r="O61" s="144">
        <v>0</v>
      </c>
      <c r="P61" s="144">
        <v>0</v>
      </c>
      <c r="Q61" s="144">
        <v>0</v>
      </c>
      <c r="R61" s="144">
        <v>0</v>
      </c>
      <c r="S61" s="144">
        <v>0</v>
      </c>
      <c r="T61" s="144">
        <v>0</v>
      </c>
      <c r="U61" s="144">
        <v>0</v>
      </c>
      <c r="V61" s="144">
        <v>-1019</v>
      </c>
      <c r="W61" s="144">
        <v>0</v>
      </c>
      <c r="X61" s="144">
        <v>0</v>
      </c>
      <c r="Y61" s="144">
        <v>0</v>
      </c>
      <c r="Z61" s="144">
        <v>0</v>
      </c>
      <c r="AA61" s="144">
        <v>0</v>
      </c>
      <c r="AB61" s="144">
        <v>0</v>
      </c>
      <c r="AC61" s="144">
        <v>0</v>
      </c>
      <c r="AD61" s="144">
        <v>0</v>
      </c>
      <c r="AE61" s="144">
        <v>0</v>
      </c>
      <c r="AF61" s="144">
        <v>0</v>
      </c>
      <c r="AG61" s="144"/>
      <c r="AH61" s="144"/>
      <c r="AI61" s="144"/>
      <c r="AJ61" s="144">
        <f t="shared" si="36"/>
        <v>0</v>
      </c>
      <c r="AK61" s="144">
        <f t="shared" si="36"/>
        <v>0</v>
      </c>
      <c r="AL61" s="144">
        <f t="shared" si="36"/>
        <v>0</v>
      </c>
      <c r="AM61" s="144">
        <f t="shared" si="37"/>
        <v>0</v>
      </c>
      <c r="AN61" s="144">
        <f t="shared" si="38"/>
        <v>-1019</v>
      </c>
      <c r="AO61" s="144">
        <f t="shared" si="38"/>
        <v>0</v>
      </c>
      <c r="AP61" s="144">
        <f t="shared" si="38"/>
        <v>0</v>
      </c>
      <c r="AQ61" s="144"/>
    </row>
    <row r="62" spans="3:43" s="47" customFormat="1" ht="6" customHeight="1" collapsed="1">
      <c r="D62" s="57"/>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44"/>
      <c r="AK62" s="144"/>
      <c r="AL62" s="144"/>
      <c r="AM62" s="144"/>
      <c r="AN62" s="144"/>
      <c r="AO62" s="144"/>
      <c r="AP62" s="144"/>
    </row>
    <row r="63" spans="3:43" s="62" customFormat="1" ht="18">
      <c r="C63" s="147" t="s">
        <v>22</v>
      </c>
      <c r="D63" s="148" t="s">
        <v>67</v>
      </c>
      <c r="E63" s="149">
        <f t="shared" ref="E63:AC63" si="53">E31+E32</f>
        <v>404</v>
      </c>
      <c r="F63" s="149">
        <f t="shared" si="53"/>
        <v>3522</v>
      </c>
      <c r="G63" s="149">
        <f t="shared" si="53"/>
        <v>4635</v>
      </c>
      <c r="H63" s="149">
        <f t="shared" si="53"/>
        <v>2179</v>
      </c>
      <c r="I63" s="149">
        <f t="shared" si="53"/>
        <v>9692</v>
      </c>
      <c r="J63" s="149">
        <f t="shared" si="53"/>
        <v>9798</v>
      </c>
      <c r="K63" s="149">
        <f t="shared" si="53"/>
        <v>5125</v>
      </c>
      <c r="L63" s="149">
        <f t="shared" si="53"/>
        <v>5635</v>
      </c>
      <c r="M63" s="149">
        <f t="shared" si="53"/>
        <v>7715</v>
      </c>
      <c r="N63" s="149">
        <f t="shared" si="53"/>
        <v>-2433.9119599999976</v>
      </c>
      <c r="O63" s="149">
        <f t="shared" si="53"/>
        <v>-9934</v>
      </c>
      <c r="P63" s="149">
        <f t="shared" si="53"/>
        <v>-30255</v>
      </c>
      <c r="Q63" s="149">
        <f t="shared" si="53"/>
        <v>-17012</v>
      </c>
      <c r="R63" s="149">
        <f t="shared" si="53"/>
        <v>-26988</v>
      </c>
      <c r="S63" s="149">
        <f t="shared" si="53"/>
        <v>-22636.79247</v>
      </c>
      <c r="T63" s="149">
        <f t="shared" si="53"/>
        <v>-26863</v>
      </c>
      <c r="U63" s="149">
        <f t="shared" si="53"/>
        <v>-6997.8320000000003</v>
      </c>
      <c r="V63" s="149">
        <f t="shared" si="53"/>
        <v>-11662.664000000001</v>
      </c>
      <c r="W63" s="149">
        <f t="shared" si="53"/>
        <v>1237.2179299999998</v>
      </c>
      <c r="X63" s="149">
        <f t="shared" si="53"/>
        <v>16285</v>
      </c>
      <c r="Y63" s="149">
        <f t="shared" si="53"/>
        <v>5764</v>
      </c>
      <c r="Z63" s="149">
        <f t="shared" si="53"/>
        <v>15155</v>
      </c>
      <c r="AA63" s="149">
        <f t="shared" si="53"/>
        <v>12187</v>
      </c>
      <c r="AB63" s="149">
        <f t="shared" si="53"/>
        <v>21013</v>
      </c>
      <c r="AC63" s="149">
        <f t="shared" si="53"/>
        <v>17349</v>
      </c>
      <c r="AD63" s="149">
        <f>AD31+AD32+1</f>
        <v>12566.64292</v>
      </c>
      <c r="AE63" s="149">
        <f>AE31+AE32</f>
        <v>27586</v>
      </c>
      <c r="AF63" s="149">
        <f>AF31+AF32</f>
        <v>34556</v>
      </c>
      <c r="AG63" s="149">
        <f t="shared" ref="AG63:AH63" si="54">AG31+AG32</f>
        <v>30138</v>
      </c>
      <c r="AH63" s="149">
        <f t="shared" si="54"/>
        <v>17331</v>
      </c>
      <c r="AI63" s="143"/>
      <c r="AJ63" s="149">
        <f t="shared" ref="AJ63:AO63" si="55">AJ31+AJ32</f>
        <v>10740</v>
      </c>
      <c r="AK63" s="149">
        <f t="shared" si="55"/>
        <v>30250</v>
      </c>
      <c r="AL63" s="149">
        <f t="shared" si="55"/>
        <v>-34907.911959999998</v>
      </c>
      <c r="AM63" s="149">
        <f t="shared" si="55"/>
        <v>-93499.79247</v>
      </c>
      <c r="AN63" s="149">
        <f t="shared" si="55"/>
        <v>-1138.2780700000003</v>
      </c>
      <c r="AO63" s="149">
        <f t="shared" si="55"/>
        <v>54119</v>
      </c>
      <c r="AP63" s="149">
        <f>AP31+AP32+1</f>
        <v>92057.642920000013</v>
      </c>
    </row>
    <row r="64" spans="3:43" s="151" customFormat="1" ht="18.600000000000001">
      <c r="D64" s="152"/>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row>
    <row r="65" spans="3:42" s="47" customFormat="1" ht="18.600000000000001">
      <c r="D65" s="57"/>
      <c r="I65" s="168"/>
      <c r="J65" s="168"/>
      <c r="K65" s="168"/>
      <c r="L65" s="168"/>
      <c r="M65" s="168"/>
      <c r="N65" s="168"/>
      <c r="O65" s="168"/>
      <c r="P65" s="168"/>
      <c r="Q65" s="168"/>
      <c r="R65" s="168"/>
      <c r="S65" s="168"/>
      <c r="T65" s="169"/>
      <c r="U65" s="169"/>
      <c r="V65" s="169"/>
      <c r="W65" s="169"/>
      <c r="X65" s="169"/>
      <c r="Y65" s="169"/>
      <c r="Z65" s="169"/>
      <c r="AA65" s="169"/>
      <c r="AB65" s="169"/>
      <c r="AC65" s="169"/>
      <c r="AD65" s="169"/>
      <c r="AE65" s="169"/>
      <c r="AF65" s="169"/>
      <c r="AG65" s="169"/>
      <c r="AH65" s="169"/>
      <c r="AI65" s="168"/>
      <c r="AJ65" s="168"/>
      <c r="AK65" s="168"/>
      <c r="AL65" s="168"/>
      <c r="AM65" s="168"/>
      <c r="AN65" s="168"/>
      <c r="AO65" s="168"/>
      <c r="AP65" s="168"/>
    </row>
    <row r="66" spans="3:42" s="47" customFormat="1" ht="18.600000000000001">
      <c r="C66" s="170" t="s">
        <v>81</v>
      </c>
      <c r="D66" s="170" t="s">
        <v>583</v>
      </c>
      <c r="E66" s="171">
        <v>43555</v>
      </c>
      <c r="F66" s="171">
        <v>43646</v>
      </c>
      <c r="G66" s="171">
        <v>43738</v>
      </c>
      <c r="H66" s="171">
        <v>43830</v>
      </c>
      <c r="I66" s="171">
        <v>43921</v>
      </c>
      <c r="J66" s="171">
        <v>44012</v>
      </c>
      <c r="K66" s="171">
        <v>44104</v>
      </c>
      <c r="L66" s="171">
        <v>44196</v>
      </c>
      <c r="M66" s="171">
        <v>44286</v>
      </c>
      <c r="N66" s="171">
        <v>44377</v>
      </c>
      <c r="O66" s="171">
        <v>44469</v>
      </c>
      <c r="P66" s="171">
        <v>44561</v>
      </c>
      <c r="Q66" s="171">
        <v>44651</v>
      </c>
      <c r="R66" s="171">
        <v>44742</v>
      </c>
      <c r="S66" s="171">
        <v>44834</v>
      </c>
      <c r="T66" s="171">
        <v>44926</v>
      </c>
      <c r="U66" s="171">
        <v>45016</v>
      </c>
      <c r="V66" s="171">
        <v>45107</v>
      </c>
      <c r="W66" s="171">
        <v>45199</v>
      </c>
      <c r="X66" s="171">
        <v>45291</v>
      </c>
      <c r="Y66" s="171">
        <v>45382</v>
      </c>
      <c r="Z66" s="171">
        <v>45473</v>
      </c>
      <c r="AA66" s="171">
        <v>45565</v>
      </c>
      <c r="AB66" s="171">
        <v>45657</v>
      </c>
      <c r="AC66" s="171">
        <v>45747</v>
      </c>
      <c r="AD66" s="171">
        <v>45838</v>
      </c>
      <c r="AE66" s="171">
        <v>45930</v>
      </c>
      <c r="AF66" s="171">
        <v>46022</v>
      </c>
      <c r="AG66" s="171">
        <v>46112</v>
      </c>
      <c r="AH66" s="171">
        <v>46203</v>
      </c>
      <c r="AI66" s="60"/>
      <c r="AJ66" s="171">
        <v>43830</v>
      </c>
      <c r="AK66" s="171">
        <v>44196</v>
      </c>
      <c r="AL66" s="171">
        <v>44561</v>
      </c>
      <c r="AM66" s="171">
        <v>44926</v>
      </c>
      <c r="AN66" s="171">
        <v>45291</v>
      </c>
      <c r="AO66" s="171">
        <v>45657</v>
      </c>
      <c r="AP66" s="171">
        <v>46022</v>
      </c>
    </row>
    <row r="67" spans="3:42" s="62" customFormat="1" ht="18">
      <c r="C67" s="141" t="s">
        <v>130</v>
      </c>
      <c r="D67" s="142" t="s">
        <v>138</v>
      </c>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I67" s="143"/>
      <c r="AJ67" s="143"/>
      <c r="AK67" s="143"/>
      <c r="AL67" s="143"/>
      <c r="AM67" s="143"/>
      <c r="AN67" s="143"/>
      <c r="AO67" s="143"/>
      <c r="AP67" s="143"/>
    </row>
    <row r="68" spans="3:42" s="50" customFormat="1" ht="18">
      <c r="C68" s="145" t="s">
        <v>83</v>
      </c>
      <c r="D68" s="145" t="s">
        <v>139</v>
      </c>
      <c r="E68" s="144">
        <v>0</v>
      </c>
      <c r="F68" s="144">
        <v>0</v>
      </c>
      <c r="G68" s="144">
        <v>0</v>
      </c>
      <c r="H68" s="144">
        <v>9981</v>
      </c>
      <c r="I68" s="144">
        <v>14645</v>
      </c>
      <c r="J68" s="144">
        <v>26987</v>
      </c>
      <c r="K68" s="144">
        <v>34292</v>
      </c>
      <c r="L68" s="144">
        <v>331207</v>
      </c>
      <c r="M68" s="144">
        <v>234146</v>
      </c>
      <c r="N68" s="144">
        <v>194117</v>
      </c>
      <c r="O68" s="144">
        <v>570982</v>
      </c>
      <c r="P68" s="144">
        <v>514749</v>
      </c>
      <c r="Q68" s="144">
        <v>504297</v>
      </c>
      <c r="R68" s="144">
        <v>404943</v>
      </c>
      <c r="S68" s="144">
        <v>486576</v>
      </c>
      <c r="T68" s="144">
        <v>455772</v>
      </c>
      <c r="U68" s="144">
        <v>196073</v>
      </c>
      <c r="V68" s="144">
        <v>59704</v>
      </c>
      <c r="W68" s="144">
        <v>165689</v>
      </c>
      <c r="X68" s="144">
        <v>69361</v>
      </c>
      <c r="Y68" s="144">
        <v>74902</v>
      </c>
      <c r="Z68" s="144">
        <v>64886</v>
      </c>
      <c r="AA68" s="144">
        <v>34161</v>
      </c>
      <c r="AB68" s="144">
        <v>37365</v>
      </c>
      <c r="AC68" s="144">
        <v>70022</v>
      </c>
      <c r="AD68" s="144">
        <v>71469</v>
      </c>
      <c r="AE68" s="144">
        <v>67301</v>
      </c>
      <c r="AF68" s="144">
        <v>72857</v>
      </c>
      <c r="AG68" s="144">
        <v>64323</v>
      </c>
      <c r="AH68" s="144">
        <v>73301</v>
      </c>
      <c r="AI68" s="144"/>
      <c r="AJ68" s="144">
        <f t="shared" ref="AJ68:AL72" si="56">SUMIFS($E68:$R68,$E$4:$R$4,AJ$6)</f>
        <v>9981</v>
      </c>
      <c r="AK68" s="144">
        <f t="shared" si="56"/>
        <v>331207</v>
      </c>
      <c r="AL68" s="144">
        <f t="shared" si="56"/>
        <v>514749</v>
      </c>
      <c r="AM68" s="144">
        <f t="shared" ref="AM68:AM73" si="57">SUMIFS($E68:$T68,$E$4:$T$4,AM$6)</f>
        <v>455772</v>
      </c>
      <c r="AN68" s="144">
        <f t="shared" ref="AN68:AP72" si="58">SUMIFS($E68:$AI68,$E$4:$AI$4,AN$6)</f>
        <v>69361</v>
      </c>
      <c r="AO68" s="144">
        <f t="shared" si="58"/>
        <v>37365</v>
      </c>
      <c r="AP68" s="144">
        <f t="shared" si="58"/>
        <v>72857</v>
      </c>
    </row>
    <row r="69" spans="3:42" s="50" customFormat="1" ht="18">
      <c r="C69" s="145" t="s">
        <v>184</v>
      </c>
      <c r="D69" s="145" t="s">
        <v>233</v>
      </c>
      <c r="E69" s="144">
        <v>0</v>
      </c>
      <c r="F69" s="144">
        <v>0</v>
      </c>
      <c r="G69" s="144">
        <v>0</v>
      </c>
      <c r="H69" s="144">
        <v>10856</v>
      </c>
      <c r="I69" s="144">
        <v>10728</v>
      </c>
      <c r="J69" s="144">
        <v>5500</v>
      </c>
      <c r="K69" s="144">
        <v>6350</v>
      </c>
      <c r="L69" s="144">
        <v>17890</v>
      </c>
      <c r="M69" s="144">
        <v>24179</v>
      </c>
      <c r="N69" s="144">
        <v>28587</v>
      </c>
      <c r="O69" s="144">
        <v>30736</v>
      </c>
      <c r="P69" s="144">
        <v>66882</v>
      </c>
      <c r="Q69" s="144">
        <v>39116</v>
      </c>
      <c r="R69" s="144">
        <v>47357</v>
      </c>
      <c r="S69" s="144">
        <v>34808</v>
      </c>
      <c r="T69" s="144">
        <v>31180</v>
      </c>
      <c r="U69" s="144">
        <v>24265</v>
      </c>
      <c r="V69" s="144">
        <v>32567</v>
      </c>
      <c r="W69" s="144">
        <v>19531</v>
      </c>
      <c r="X69" s="144">
        <v>43804</v>
      </c>
      <c r="Y69" s="144">
        <v>20925</v>
      </c>
      <c r="Z69" s="144">
        <v>26843</v>
      </c>
      <c r="AA69" s="144">
        <v>21911</v>
      </c>
      <c r="AB69" s="144">
        <v>40101</v>
      </c>
      <c r="AC69" s="144">
        <v>40663</v>
      </c>
      <c r="AD69" s="144">
        <v>31383</v>
      </c>
      <c r="AE69" s="144">
        <v>55290</v>
      </c>
      <c r="AF69" s="144">
        <v>83881</v>
      </c>
      <c r="AG69" s="144">
        <v>82438</v>
      </c>
      <c r="AH69" s="144">
        <v>82540</v>
      </c>
      <c r="AI69" s="144"/>
      <c r="AJ69" s="144">
        <f t="shared" si="56"/>
        <v>10856</v>
      </c>
      <c r="AK69" s="144">
        <f t="shared" si="56"/>
        <v>17890</v>
      </c>
      <c r="AL69" s="144">
        <f t="shared" si="56"/>
        <v>66882</v>
      </c>
      <c r="AM69" s="144">
        <f t="shared" si="57"/>
        <v>31180</v>
      </c>
      <c r="AN69" s="144">
        <f t="shared" si="58"/>
        <v>43804</v>
      </c>
      <c r="AO69" s="144">
        <f t="shared" si="58"/>
        <v>40101</v>
      </c>
      <c r="AP69" s="144">
        <f t="shared" si="58"/>
        <v>83881</v>
      </c>
    </row>
    <row r="70" spans="3:42" s="50" customFormat="1" ht="18">
      <c r="C70" s="145" t="s">
        <v>84</v>
      </c>
      <c r="D70" s="145" t="s">
        <v>514</v>
      </c>
      <c r="E70" s="144">
        <v>0</v>
      </c>
      <c r="F70" s="144">
        <v>0</v>
      </c>
      <c r="G70" s="144">
        <v>0</v>
      </c>
      <c r="H70" s="144">
        <v>0</v>
      </c>
      <c r="I70" s="144">
        <v>0</v>
      </c>
      <c r="J70" s="144">
        <v>0</v>
      </c>
      <c r="K70" s="144">
        <v>0</v>
      </c>
      <c r="L70" s="144">
        <v>0</v>
      </c>
      <c r="M70" s="144">
        <v>0</v>
      </c>
      <c r="N70" s="144">
        <v>0</v>
      </c>
      <c r="O70" s="144">
        <v>0</v>
      </c>
      <c r="P70" s="144">
        <v>0</v>
      </c>
      <c r="Q70" s="144">
        <v>0</v>
      </c>
      <c r="R70" s="144">
        <v>371485</v>
      </c>
      <c r="S70" s="144">
        <v>263368</v>
      </c>
      <c r="T70" s="144">
        <v>287614</v>
      </c>
      <c r="U70" s="144">
        <v>431542</v>
      </c>
      <c r="V70" s="144">
        <v>336071</v>
      </c>
      <c r="W70" s="144">
        <v>253188</v>
      </c>
      <c r="X70" s="144">
        <v>594987</v>
      </c>
      <c r="Y70" s="144">
        <v>601796</v>
      </c>
      <c r="Z70" s="144">
        <v>386490</v>
      </c>
      <c r="AA70" s="144">
        <v>207336</v>
      </c>
      <c r="AB70" s="144">
        <v>209506</v>
      </c>
      <c r="AC70" s="144">
        <v>160768</v>
      </c>
      <c r="AD70" s="144">
        <v>0</v>
      </c>
      <c r="AE70" s="144">
        <v>0</v>
      </c>
      <c r="AF70" s="144">
        <v>16245</v>
      </c>
      <c r="AG70" s="144">
        <v>27042</v>
      </c>
      <c r="AH70" s="144">
        <v>39336</v>
      </c>
      <c r="AI70" s="144"/>
      <c r="AJ70" s="144">
        <f t="shared" si="56"/>
        <v>0</v>
      </c>
      <c r="AK70" s="144">
        <f t="shared" si="56"/>
        <v>0</v>
      </c>
      <c r="AL70" s="144">
        <f t="shared" si="56"/>
        <v>0</v>
      </c>
      <c r="AM70" s="144">
        <f t="shared" si="57"/>
        <v>287614</v>
      </c>
      <c r="AN70" s="144">
        <f t="shared" si="58"/>
        <v>594987</v>
      </c>
      <c r="AO70" s="144">
        <f t="shared" si="58"/>
        <v>209506</v>
      </c>
      <c r="AP70" s="144">
        <f t="shared" si="58"/>
        <v>16245</v>
      </c>
    </row>
    <row r="71" spans="3:42" s="50" customFormat="1" ht="18">
      <c r="C71" s="145" t="s">
        <v>85</v>
      </c>
      <c r="D71" s="145" t="s">
        <v>148</v>
      </c>
      <c r="E71" s="144">
        <v>0</v>
      </c>
      <c r="F71" s="144">
        <v>0</v>
      </c>
      <c r="G71" s="144">
        <v>0</v>
      </c>
      <c r="H71" s="144">
        <v>377</v>
      </c>
      <c r="I71" s="144">
        <v>703</v>
      </c>
      <c r="J71" s="144">
        <v>766</v>
      </c>
      <c r="K71" s="144">
        <v>956</v>
      </c>
      <c r="L71" s="144">
        <v>1127</v>
      </c>
      <c r="M71" s="144">
        <v>3484</v>
      </c>
      <c r="N71" s="144">
        <v>4925</v>
      </c>
      <c r="O71" s="144">
        <v>5745</v>
      </c>
      <c r="P71" s="144">
        <v>7732</v>
      </c>
      <c r="Q71" s="144">
        <v>14500</v>
      </c>
      <c r="R71" s="144">
        <v>24151</v>
      </c>
      <c r="S71" s="144">
        <v>28474</v>
      </c>
      <c r="T71" s="144">
        <v>27734</v>
      </c>
      <c r="U71" s="144">
        <v>32769</v>
      </c>
      <c r="V71" s="144">
        <v>24779</v>
      </c>
      <c r="W71" s="144">
        <v>23261</v>
      </c>
      <c r="X71" s="144">
        <v>7563</v>
      </c>
      <c r="Y71" s="144">
        <v>10042</v>
      </c>
      <c r="Z71" s="144">
        <v>12340</v>
      </c>
      <c r="AA71" s="144">
        <v>16376</v>
      </c>
      <c r="AB71" s="144">
        <v>8832</v>
      </c>
      <c r="AC71" s="144">
        <v>13418</v>
      </c>
      <c r="AD71" s="144">
        <v>13403</v>
      </c>
      <c r="AE71" s="144">
        <v>10558</v>
      </c>
      <c r="AF71" s="144">
        <v>469</v>
      </c>
      <c r="AG71" s="144">
        <v>343</v>
      </c>
      <c r="AH71" s="144">
        <v>263</v>
      </c>
      <c r="AI71" s="144"/>
      <c r="AJ71" s="144">
        <f t="shared" si="56"/>
        <v>377</v>
      </c>
      <c r="AK71" s="144">
        <f t="shared" si="56"/>
        <v>1127</v>
      </c>
      <c r="AL71" s="144">
        <f t="shared" si="56"/>
        <v>7732</v>
      </c>
      <c r="AM71" s="144">
        <f t="shared" si="57"/>
        <v>27734</v>
      </c>
      <c r="AN71" s="144">
        <f t="shared" si="58"/>
        <v>7563</v>
      </c>
      <c r="AO71" s="144">
        <f t="shared" si="58"/>
        <v>8832</v>
      </c>
      <c r="AP71" s="144">
        <f t="shared" si="58"/>
        <v>469</v>
      </c>
    </row>
    <row r="72" spans="3:42" s="50" customFormat="1" ht="18">
      <c r="C72" s="145" t="s">
        <v>402</v>
      </c>
      <c r="D72" s="145" t="s">
        <v>515</v>
      </c>
      <c r="E72" s="144">
        <v>0</v>
      </c>
      <c r="F72" s="144">
        <v>0</v>
      </c>
      <c r="G72" s="144">
        <v>0</v>
      </c>
      <c r="H72" s="144">
        <v>0</v>
      </c>
      <c r="I72" s="144">
        <v>0</v>
      </c>
      <c r="J72" s="144">
        <v>0</v>
      </c>
      <c r="K72" s="144">
        <v>0</v>
      </c>
      <c r="L72" s="144">
        <v>0</v>
      </c>
      <c r="M72" s="144">
        <v>0</v>
      </c>
      <c r="N72" s="144">
        <v>0</v>
      </c>
      <c r="O72" s="144">
        <v>0</v>
      </c>
      <c r="P72" s="144">
        <v>0</v>
      </c>
      <c r="Q72" s="144">
        <v>0</v>
      </c>
      <c r="R72" s="144">
        <v>0</v>
      </c>
      <c r="S72" s="144">
        <v>0</v>
      </c>
      <c r="T72" s="144">
        <v>0</v>
      </c>
      <c r="U72" s="144">
        <v>0</v>
      </c>
      <c r="V72" s="144">
        <v>0</v>
      </c>
      <c r="W72" s="144">
        <v>0</v>
      </c>
      <c r="X72" s="144">
        <v>0</v>
      </c>
      <c r="Y72" s="144">
        <v>0</v>
      </c>
      <c r="Z72" s="144">
        <v>0</v>
      </c>
      <c r="AA72" s="144">
        <v>0</v>
      </c>
      <c r="AB72" s="144">
        <v>0</v>
      </c>
      <c r="AC72" s="144">
        <v>0</v>
      </c>
      <c r="AD72" s="144">
        <v>2283</v>
      </c>
      <c r="AE72" s="144">
        <v>242</v>
      </c>
      <c r="AF72" s="144">
        <v>789</v>
      </c>
      <c r="AG72" s="144">
        <v>1185</v>
      </c>
      <c r="AH72" s="144">
        <v>709</v>
      </c>
      <c r="AI72" s="144"/>
      <c r="AJ72" s="144">
        <f t="shared" si="56"/>
        <v>0</v>
      </c>
      <c r="AK72" s="144">
        <f t="shared" si="56"/>
        <v>0</v>
      </c>
      <c r="AL72" s="144">
        <f t="shared" si="56"/>
        <v>0</v>
      </c>
      <c r="AM72" s="144">
        <f t="shared" si="57"/>
        <v>0</v>
      </c>
      <c r="AN72" s="144">
        <f t="shared" si="58"/>
        <v>0</v>
      </c>
      <c r="AO72" s="144">
        <f t="shared" si="58"/>
        <v>0</v>
      </c>
      <c r="AP72" s="144">
        <f t="shared" si="58"/>
        <v>789</v>
      </c>
    </row>
    <row r="73" spans="3:42" s="50" customFormat="1" ht="18">
      <c r="C73" s="145" t="s">
        <v>376</v>
      </c>
      <c r="D73" s="145" t="s">
        <v>516</v>
      </c>
      <c r="E73" s="144">
        <v>0</v>
      </c>
      <c r="F73" s="144">
        <v>0</v>
      </c>
      <c r="G73" s="144">
        <v>0</v>
      </c>
      <c r="H73" s="144">
        <v>0</v>
      </c>
      <c r="I73" s="144">
        <v>0</v>
      </c>
      <c r="J73" s="144">
        <v>0</v>
      </c>
      <c r="K73" s="144">
        <v>0</v>
      </c>
      <c r="L73" s="144">
        <v>0</v>
      </c>
      <c r="M73" s="144">
        <v>0</v>
      </c>
      <c r="N73" s="144">
        <v>0</v>
      </c>
      <c r="O73" s="144">
        <v>0</v>
      </c>
      <c r="P73" s="144">
        <v>28303</v>
      </c>
      <c r="Q73" s="144">
        <v>24819</v>
      </c>
      <c r="R73" s="144">
        <v>9281</v>
      </c>
      <c r="S73" s="144">
        <v>7864</v>
      </c>
      <c r="T73" s="144">
        <v>6707</v>
      </c>
      <c r="U73" s="144">
        <v>10278</v>
      </c>
      <c r="V73" s="144">
        <v>10227</v>
      </c>
      <c r="W73" s="144">
        <v>9242</v>
      </c>
      <c r="X73" s="144">
        <v>12231</v>
      </c>
      <c r="Y73" s="144">
        <v>18611</v>
      </c>
      <c r="Z73" s="144">
        <v>17339</v>
      </c>
      <c r="AA73" s="144">
        <v>16222</v>
      </c>
      <c r="AB73" s="144">
        <v>23281</v>
      </c>
      <c r="AC73" s="144">
        <v>17294</v>
      </c>
      <c r="AD73" s="144">
        <v>20724</v>
      </c>
      <c r="AE73" s="144">
        <v>18619</v>
      </c>
      <c r="AF73" s="144">
        <v>13261</v>
      </c>
      <c r="AG73" s="144">
        <v>13281</v>
      </c>
      <c r="AH73" s="144">
        <v>10916</v>
      </c>
      <c r="AI73" s="144"/>
      <c r="AJ73" s="144">
        <f>SUMIFS($E73:$R73,$E$4:$R$4,AJ$6)</f>
        <v>0</v>
      </c>
      <c r="AK73" s="144">
        <f>SUMIFS($E73:$R73,$E$4:$R$4,AK$6)</f>
        <v>0</v>
      </c>
      <c r="AL73" s="144">
        <f>SUMIFS($E73:$R73,$E$4:$R$4,AL$6)</f>
        <v>28303</v>
      </c>
      <c r="AM73" s="144">
        <f t="shared" si="57"/>
        <v>6707</v>
      </c>
      <c r="AN73" s="144">
        <f>SUMIFS($E73:$AI73,$E$4:$AI$4,AN$6)</f>
        <v>12231</v>
      </c>
      <c r="AO73" s="144">
        <f>SUMIFS($E73:$AI73,$E$4:$AI$4,AO$6)</f>
        <v>23281</v>
      </c>
      <c r="AP73" s="144">
        <f>SUMIFS($E73:$AI73,$E$4:$AI$4,AP$6)</f>
        <v>13261</v>
      </c>
    </row>
    <row r="74" spans="3:42" s="50" customFormat="1" ht="18">
      <c r="C74" s="145" t="s">
        <v>86</v>
      </c>
      <c r="D74" s="145" t="s">
        <v>149</v>
      </c>
      <c r="E74" s="144">
        <v>0</v>
      </c>
      <c r="F74" s="144">
        <v>0</v>
      </c>
      <c r="G74" s="144">
        <v>0</v>
      </c>
      <c r="H74" s="144">
        <v>0</v>
      </c>
      <c r="I74" s="144">
        <v>0</v>
      </c>
      <c r="J74" s="144">
        <v>0</v>
      </c>
      <c r="K74" s="144">
        <v>0</v>
      </c>
      <c r="L74" s="144">
        <v>0</v>
      </c>
      <c r="M74" s="144">
        <v>0</v>
      </c>
      <c r="N74" s="144">
        <v>0</v>
      </c>
      <c r="O74" s="144">
        <v>10893</v>
      </c>
      <c r="P74" s="144">
        <v>18588</v>
      </c>
      <c r="Q74" s="144">
        <v>38575</v>
      </c>
      <c r="R74" s="144">
        <v>0</v>
      </c>
      <c r="S74" s="144">
        <v>0</v>
      </c>
      <c r="T74" s="144">
        <v>0</v>
      </c>
      <c r="U74" s="144">
        <v>0</v>
      </c>
      <c r="V74" s="144">
        <v>0</v>
      </c>
      <c r="W74" s="144">
        <v>0</v>
      </c>
      <c r="X74" s="144">
        <v>0</v>
      </c>
      <c r="Y74" s="144">
        <v>0</v>
      </c>
      <c r="Z74" s="144">
        <v>0</v>
      </c>
      <c r="AA74" s="144">
        <v>0</v>
      </c>
      <c r="AB74" s="144">
        <v>0</v>
      </c>
      <c r="AC74" s="144">
        <v>0</v>
      </c>
      <c r="AD74" s="144">
        <v>0</v>
      </c>
      <c r="AE74" s="144">
        <v>0</v>
      </c>
      <c r="AF74" s="144">
        <v>0</v>
      </c>
      <c r="AG74" s="144">
        <v>0</v>
      </c>
      <c r="AH74" s="144">
        <v>0</v>
      </c>
      <c r="AI74" s="144"/>
      <c r="AJ74" s="144">
        <f t="shared" ref="AJ74:AL79" si="59">SUMIFS($E74:$R74,$E$4:$R$4,AJ$6)</f>
        <v>0</v>
      </c>
      <c r="AK74" s="144">
        <f t="shared" si="59"/>
        <v>0</v>
      </c>
      <c r="AL74" s="144">
        <f t="shared" si="59"/>
        <v>18588</v>
      </c>
      <c r="AM74" s="144">
        <f t="shared" ref="AM74:AM79" si="60">SUMIFS($E74:$T74,$E$4:$T$4,AM$6)</f>
        <v>0</v>
      </c>
      <c r="AN74" s="144">
        <f t="shared" ref="AN74:AP79" si="61">SUMIFS($E74:$AI74,$E$4:$AI$4,AN$6)</f>
        <v>0</v>
      </c>
      <c r="AO74" s="144">
        <f t="shared" si="61"/>
        <v>0</v>
      </c>
      <c r="AP74" s="144">
        <f t="shared" si="61"/>
        <v>0</v>
      </c>
    </row>
    <row r="75" spans="3:42" s="50" customFormat="1" ht="18">
      <c r="C75" s="145" t="s">
        <v>87</v>
      </c>
      <c r="D75" s="145" t="s">
        <v>517</v>
      </c>
      <c r="E75" s="144">
        <v>0</v>
      </c>
      <c r="F75" s="144">
        <v>0</v>
      </c>
      <c r="G75" s="144">
        <v>0</v>
      </c>
      <c r="H75" s="144">
        <v>0</v>
      </c>
      <c r="I75" s="144">
        <v>0</v>
      </c>
      <c r="J75" s="144">
        <v>0</v>
      </c>
      <c r="K75" s="144">
        <v>0</v>
      </c>
      <c r="L75" s="144">
        <v>0</v>
      </c>
      <c r="M75" s="144">
        <v>0</v>
      </c>
      <c r="N75" s="144">
        <v>0</v>
      </c>
      <c r="O75" s="144">
        <v>0</v>
      </c>
      <c r="P75" s="144">
        <v>106</v>
      </c>
      <c r="Q75" s="144">
        <v>92</v>
      </c>
      <c r="R75" s="144">
        <v>95</v>
      </c>
      <c r="S75" s="144">
        <v>123</v>
      </c>
      <c r="T75" s="144">
        <v>102</v>
      </c>
      <c r="U75" s="144">
        <v>164</v>
      </c>
      <c r="V75" s="144">
        <v>153</v>
      </c>
      <c r="W75" s="144">
        <v>146</v>
      </c>
      <c r="X75" s="144">
        <v>212</v>
      </c>
      <c r="Y75" s="144">
        <v>304</v>
      </c>
      <c r="Z75" s="144">
        <v>382</v>
      </c>
      <c r="AA75" s="144">
        <v>412</v>
      </c>
      <c r="AB75" s="144">
        <v>644</v>
      </c>
      <c r="AC75" s="144">
        <v>0</v>
      </c>
      <c r="AD75" s="144">
        <v>0</v>
      </c>
      <c r="AE75" s="144">
        <v>0</v>
      </c>
      <c r="AF75" s="144">
        <v>0</v>
      </c>
      <c r="AG75" s="144">
        <v>0</v>
      </c>
      <c r="AH75" s="144">
        <v>0</v>
      </c>
      <c r="AI75" s="144"/>
      <c r="AJ75" s="144">
        <f t="shared" si="59"/>
        <v>0</v>
      </c>
      <c r="AK75" s="144">
        <f t="shared" si="59"/>
        <v>0</v>
      </c>
      <c r="AL75" s="144">
        <f t="shared" si="59"/>
        <v>106</v>
      </c>
      <c r="AM75" s="144">
        <f t="shared" si="60"/>
        <v>102</v>
      </c>
      <c r="AN75" s="144">
        <f t="shared" si="61"/>
        <v>212</v>
      </c>
      <c r="AO75" s="144">
        <f t="shared" si="61"/>
        <v>644</v>
      </c>
      <c r="AP75" s="144">
        <f t="shared" si="61"/>
        <v>0</v>
      </c>
    </row>
    <row r="76" spans="3:42" s="50" customFormat="1" ht="18">
      <c r="C76" s="145" t="s">
        <v>88</v>
      </c>
      <c r="D76" s="145" t="s">
        <v>140</v>
      </c>
      <c r="E76" s="144">
        <v>0</v>
      </c>
      <c r="F76" s="144">
        <v>0</v>
      </c>
      <c r="G76" s="144">
        <v>0</v>
      </c>
      <c r="H76" s="144">
        <v>0</v>
      </c>
      <c r="I76" s="144">
        <v>0</v>
      </c>
      <c r="J76" s="144">
        <v>0</v>
      </c>
      <c r="K76" s="144">
        <v>0</v>
      </c>
      <c r="L76" s="144">
        <v>0</v>
      </c>
      <c r="M76" s="144">
        <v>0</v>
      </c>
      <c r="N76" s="144">
        <v>0</v>
      </c>
      <c r="O76" s="144">
        <v>0</v>
      </c>
      <c r="P76" s="144">
        <v>0</v>
      </c>
      <c r="Q76" s="144">
        <v>0</v>
      </c>
      <c r="R76" s="144">
        <v>0</v>
      </c>
      <c r="S76" s="144">
        <v>0</v>
      </c>
      <c r="T76" s="144">
        <v>0</v>
      </c>
      <c r="U76" s="144">
        <v>0</v>
      </c>
      <c r="V76" s="144">
        <v>0</v>
      </c>
      <c r="W76" s="144">
        <v>0</v>
      </c>
      <c r="X76" s="144">
        <v>0</v>
      </c>
      <c r="Y76" s="144">
        <v>0</v>
      </c>
      <c r="Z76" s="144">
        <v>0</v>
      </c>
      <c r="AA76" s="144">
        <v>0</v>
      </c>
      <c r="AB76" s="144">
        <v>0</v>
      </c>
      <c r="AC76" s="144">
        <v>0</v>
      </c>
      <c r="AD76" s="144">
        <v>0</v>
      </c>
      <c r="AE76" s="144">
        <v>0</v>
      </c>
      <c r="AF76" s="144">
        <v>0</v>
      </c>
      <c r="AG76" s="144">
        <v>0</v>
      </c>
      <c r="AH76" s="144">
        <v>0</v>
      </c>
      <c r="AI76" s="144"/>
      <c r="AJ76" s="144">
        <f t="shared" si="59"/>
        <v>0</v>
      </c>
      <c r="AK76" s="144">
        <f t="shared" si="59"/>
        <v>0</v>
      </c>
      <c r="AL76" s="144">
        <f t="shared" si="59"/>
        <v>0</v>
      </c>
      <c r="AM76" s="144">
        <f t="shared" si="60"/>
        <v>0</v>
      </c>
      <c r="AN76" s="144">
        <f t="shared" si="61"/>
        <v>0</v>
      </c>
      <c r="AO76" s="144">
        <f t="shared" si="61"/>
        <v>0</v>
      </c>
      <c r="AP76" s="144">
        <f t="shared" si="61"/>
        <v>0</v>
      </c>
    </row>
    <row r="77" spans="3:42" s="50" customFormat="1" ht="18">
      <c r="C77" s="145" t="s">
        <v>89</v>
      </c>
      <c r="D77" s="145" t="s">
        <v>141</v>
      </c>
      <c r="E77" s="144">
        <v>0</v>
      </c>
      <c r="F77" s="144">
        <v>0</v>
      </c>
      <c r="G77" s="144">
        <v>0</v>
      </c>
      <c r="H77" s="144">
        <v>0</v>
      </c>
      <c r="I77" s="144">
        <v>0</v>
      </c>
      <c r="J77" s="144">
        <v>0</v>
      </c>
      <c r="K77" s="144">
        <v>0</v>
      </c>
      <c r="L77" s="144">
        <v>0</v>
      </c>
      <c r="M77" s="144">
        <v>0</v>
      </c>
      <c r="N77" s="144">
        <v>0</v>
      </c>
      <c r="O77" s="144">
        <v>0</v>
      </c>
      <c r="P77" s="144">
        <v>27000</v>
      </c>
      <c r="Q77" s="144">
        <v>0</v>
      </c>
      <c r="R77" s="144">
        <v>45</v>
      </c>
      <c r="S77" s="144">
        <v>3256</v>
      </c>
      <c r="T77" s="144">
        <v>0</v>
      </c>
      <c r="U77" s="144">
        <v>0</v>
      </c>
      <c r="V77" s="144">
        <v>0</v>
      </c>
      <c r="W77" s="144">
        <v>0</v>
      </c>
      <c r="X77" s="144">
        <v>0</v>
      </c>
      <c r="Y77" s="144">
        <v>0</v>
      </c>
      <c r="Z77" s="144">
        <v>0</v>
      </c>
      <c r="AA77" s="144">
        <v>0</v>
      </c>
      <c r="AB77" s="144">
        <v>0</v>
      </c>
      <c r="AC77" s="144">
        <v>0</v>
      </c>
      <c r="AD77" s="144">
        <v>0</v>
      </c>
      <c r="AE77" s="144">
        <v>0</v>
      </c>
      <c r="AF77" s="144">
        <v>0</v>
      </c>
      <c r="AG77" s="144">
        <v>0</v>
      </c>
      <c r="AH77" s="144">
        <v>0</v>
      </c>
      <c r="AI77" s="144"/>
      <c r="AJ77" s="144">
        <f t="shared" si="59"/>
        <v>0</v>
      </c>
      <c r="AK77" s="144">
        <f t="shared" si="59"/>
        <v>0</v>
      </c>
      <c r="AL77" s="144">
        <f t="shared" si="59"/>
        <v>27000</v>
      </c>
      <c r="AM77" s="144">
        <f t="shared" si="60"/>
        <v>0</v>
      </c>
      <c r="AN77" s="144">
        <f t="shared" si="61"/>
        <v>0</v>
      </c>
      <c r="AO77" s="144">
        <f t="shared" si="61"/>
        <v>0</v>
      </c>
      <c r="AP77" s="144">
        <f t="shared" si="61"/>
        <v>0</v>
      </c>
    </row>
    <row r="78" spans="3:42" s="50" customFormat="1" ht="18">
      <c r="C78" s="145" t="s">
        <v>133</v>
      </c>
      <c r="D78" s="145" t="s">
        <v>518</v>
      </c>
      <c r="E78" s="144">
        <v>0</v>
      </c>
      <c r="F78" s="144">
        <v>0</v>
      </c>
      <c r="G78" s="144">
        <v>0</v>
      </c>
      <c r="H78" s="144">
        <v>0</v>
      </c>
      <c r="I78" s="144">
        <v>0</v>
      </c>
      <c r="J78" s="144">
        <v>0</v>
      </c>
      <c r="K78" s="144">
        <v>5024</v>
      </c>
      <c r="L78" s="144">
        <v>0</v>
      </c>
      <c r="M78" s="144">
        <v>0</v>
      </c>
      <c r="N78" s="144">
        <v>0</v>
      </c>
      <c r="O78" s="144">
        <v>0</v>
      </c>
      <c r="P78" s="144">
        <v>0</v>
      </c>
      <c r="Q78" s="144">
        <v>0</v>
      </c>
      <c r="R78" s="144">
        <v>0</v>
      </c>
      <c r="S78" s="144">
        <v>0</v>
      </c>
      <c r="T78" s="144">
        <v>0</v>
      </c>
      <c r="U78" s="144">
        <v>0</v>
      </c>
      <c r="V78" s="144">
        <v>0</v>
      </c>
      <c r="W78" s="144">
        <v>0</v>
      </c>
      <c r="X78" s="144">
        <v>0</v>
      </c>
      <c r="Y78" s="144">
        <v>0</v>
      </c>
      <c r="Z78" s="144">
        <v>0</v>
      </c>
      <c r="AA78" s="144">
        <v>0</v>
      </c>
      <c r="AB78" s="144">
        <v>0</v>
      </c>
      <c r="AC78" s="144">
        <v>0</v>
      </c>
      <c r="AD78" s="144">
        <v>0</v>
      </c>
      <c r="AE78" s="144">
        <v>0</v>
      </c>
      <c r="AF78" s="144">
        <v>0</v>
      </c>
      <c r="AG78" s="144">
        <v>0</v>
      </c>
      <c r="AH78" s="144">
        <v>0</v>
      </c>
      <c r="AI78" s="144"/>
      <c r="AJ78" s="144"/>
      <c r="AK78" s="144"/>
      <c r="AL78" s="144"/>
      <c r="AM78" s="144"/>
      <c r="AN78" s="144">
        <f>SUMIFS($E78:$AI78,$E$4:$AI$4,AN$6)</f>
        <v>0</v>
      </c>
      <c r="AO78" s="144">
        <f>SUMIFS($E78:$AI78,$E$4:$AI$4,AO$6)</f>
        <v>0</v>
      </c>
      <c r="AP78" s="144">
        <f>SUMIFS($E78:$AI78,$E$4:$AI$4,AP$6)</f>
        <v>0</v>
      </c>
    </row>
    <row r="79" spans="3:42" s="50" customFormat="1" ht="18">
      <c r="C79" s="145" t="s">
        <v>90</v>
      </c>
      <c r="D79" s="145" t="s">
        <v>142</v>
      </c>
      <c r="E79" s="144">
        <v>0</v>
      </c>
      <c r="F79" s="144">
        <v>0</v>
      </c>
      <c r="G79" s="144">
        <v>0</v>
      </c>
      <c r="H79" s="144">
        <v>756</v>
      </c>
      <c r="I79" s="144">
        <v>845</v>
      </c>
      <c r="J79" s="144">
        <v>701</v>
      </c>
      <c r="K79" s="144">
        <v>4145</v>
      </c>
      <c r="L79" s="144">
        <v>4455</v>
      </c>
      <c r="M79" s="144">
        <v>4423</v>
      </c>
      <c r="N79" s="144">
        <v>7522</v>
      </c>
      <c r="O79" s="144">
        <v>2383</v>
      </c>
      <c r="P79" s="144">
        <v>3756</v>
      </c>
      <c r="Q79" s="144">
        <v>5026</v>
      </c>
      <c r="R79" s="144">
        <v>25490</v>
      </c>
      <c r="S79" s="144">
        <v>60193</v>
      </c>
      <c r="T79" s="144">
        <v>113883</v>
      </c>
      <c r="U79" s="144">
        <v>119814</v>
      </c>
      <c r="V79" s="144">
        <v>19102</v>
      </c>
      <c r="W79" s="144">
        <v>15531</v>
      </c>
      <c r="X79" s="144">
        <v>12753</v>
      </c>
      <c r="Y79" s="144">
        <v>8411</v>
      </c>
      <c r="Z79" s="144">
        <v>4937</v>
      </c>
      <c r="AA79" s="144">
        <v>5335</v>
      </c>
      <c r="AB79" s="144">
        <v>6478</v>
      </c>
      <c r="AC79" s="144">
        <v>6704</v>
      </c>
      <c r="AD79" s="144">
        <v>11419</v>
      </c>
      <c r="AE79" s="144">
        <v>12054</v>
      </c>
      <c r="AF79" s="144">
        <v>8367</v>
      </c>
      <c r="AG79" s="144">
        <v>9274</v>
      </c>
      <c r="AH79" s="144">
        <v>9330</v>
      </c>
      <c r="AI79" s="144"/>
      <c r="AJ79" s="144">
        <f t="shared" si="59"/>
        <v>756</v>
      </c>
      <c r="AK79" s="144">
        <f t="shared" si="59"/>
        <v>4455</v>
      </c>
      <c r="AL79" s="144">
        <f t="shared" si="59"/>
        <v>3756</v>
      </c>
      <c r="AM79" s="144">
        <f t="shared" si="60"/>
        <v>113883</v>
      </c>
      <c r="AN79" s="144">
        <f t="shared" si="61"/>
        <v>12753</v>
      </c>
      <c r="AO79" s="144">
        <f t="shared" si="61"/>
        <v>6478</v>
      </c>
      <c r="AP79" s="144">
        <f t="shared" si="61"/>
        <v>8367</v>
      </c>
    </row>
    <row r="80" spans="3:42" s="50" customFormat="1" ht="5.25" customHeight="1">
      <c r="C80" s="145"/>
      <c r="D80" s="145"/>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row>
    <row r="81" spans="3:42" s="50" customFormat="1" ht="18">
      <c r="C81" s="145" t="s">
        <v>303</v>
      </c>
      <c r="D81" s="145" t="s">
        <v>304</v>
      </c>
      <c r="E81" s="144">
        <v>0</v>
      </c>
      <c r="F81" s="144">
        <v>0</v>
      </c>
      <c r="G81" s="144">
        <v>0</v>
      </c>
      <c r="H81" s="144">
        <v>0</v>
      </c>
      <c r="I81" s="144">
        <v>0</v>
      </c>
      <c r="J81" s="144">
        <v>0</v>
      </c>
      <c r="K81" s="144">
        <v>0</v>
      </c>
      <c r="L81" s="144">
        <v>0</v>
      </c>
      <c r="M81" s="144">
        <v>0</v>
      </c>
      <c r="N81" s="144">
        <v>0</v>
      </c>
      <c r="O81" s="144">
        <v>0</v>
      </c>
      <c r="P81" s="144">
        <v>0</v>
      </c>
      <c r="Q81" s="144">
        <v>0</v>
      </c>
      <c r="R81" s="144">
        <v>0</v>
      </c>
      <c r="S81" s="144">
        <v>0</v>
      </c>
      <c r="T81" s="144">
        <v>0</v>
      </c>
      <c r="U81" s="144">
        <v>0</v>
      </c>
      <c r="V81" s="144">
        <v>439566</v>
      </c>
      <c r="W81" s="144">
        <v>460140</v>
      </c>
      <c r="X81" s="144">
        <v>0</v>
      </c>
      <c r="Y81" s="144">
        <v>0</v>
      </c>
      <c r="Z81" s="144">
        <v>0</v>
      </c>
      <c r="AA81" s="144">
        <v>0</v>
      </c>
      <c r="AB81" s="144">
        <v>0</v>
      </c>
      <c r="AC81" s="144">
        <v>0</v>
      </c>
      <c r="AD81" s="144">
        <v>0</v>
      </c>
      <c r="AE81" s="144">
        <v>0</v>
      </c>
      <c r="AF81" s="144">
        <v>0</v>
      </c>
      <c r="AG81" s="144">
        <v>0</v>
      </c>
      <c r="AH81" s="144">
        <v>0</v>
      </c>
      <c r="AI81" s="144"/>
      <c r="AJ81" s="144">
        <f>SUMIFS($E81:$R81,$E$4:$R$4,AJ$6)</f>
        <v>0</v>
      </c>
      <c r="AK81" s="144">
        <f>SUMIFS($E81:$R81,$E$4:$R$4,AK$6)</f>
        <v>0</v>
      </c>
      <c r="AL81" s="144">
        <f>SUMIFS($E81:$R81,$E$4:$R$4,AL$6)</f>
        <v>0</v>
      </c>
      <c r="AM81" s="144">
        <f>SUMIFS($E81:$T81,$E$4:$T$4,AM$6)</f>
        <v>0</v>
      </c>
      <c r="AN81" s="144">
        <f>SUMIFS($E81:$AI81,$E$4:$AI$4,AN$6)</f>
        <v>0</v>
      </c>
      <c r="AO81" s="144">
        <f>SUMIFS($E81:$AI81,$E$4:$AI$4,AO$6)</f>
        <v>0</v>
      </c>
      <c r="AP81" s="144">
        <f>SUMIFS($E81:$AI81,$E$4:$AI$4,AP$6)</f>
        <v>0</v>
      </c>
    </row>
    <row r="82" spans="3:42" s="50" customFormat="1" ht="5.25" customHeight="1">
      <c r="C82" s="145"/>
      <c r="D82" s="145"/>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row>
    <row r="83" spans="3:42" s="62" customFormat="1" ht="18">
      <c r="C83" s="147" t="s">
        <v>91</v>
      </c>
      <c r="D83" s="148" t="s">
        <v>150</v>
      </c>
      <c r="E83" s="149">
        <f t="shared" ref="E83:AH83" si="62">SUM(E68:E79,E81)</f>
        <v>0</v>
      </c>
      <c r="F83" s="149">
        <f t="shared" si="62"/>
        <v>0</v>
      </c>
      <c r="G83" s="149">
        <f t="shared" si="62"/>
        <v>0</v>
      </c>
      <c r="H83" s="149">
        <f t="shared" si="62"/>
        <v>21970</v>
      </c>
      <c r="I83" s="149">
        <f t="shared" si="62"/>
        <v>26921</v>
      </c>
      <c r="J83" s="149">
        <f t="shared" si="62"/>
        <v>33954</v>
      </c>
      <c r="K83" s="149">
        <f t="shared" si="62"/>
        <v>50767</v>
      </c>
      <c r="L83" s="149">
        <f t="shared" si="62"/>
        <v>354679</v>
      </c>
      <c r="M83" s="149">
        <f t="shared" si="62"/>
        <v>266232</v>
      </c>
      <c r="N83" s="149">
        <f t="shared" si="62"/>
        <v>235151</v>
      </c>
      <c r="O83" s="149">
        <f t="shared" si="62"/>
        <v>620739</v>
      </c>
      <c r="P83" s="149">
        <f t="shared" si="62"/>
        <v>667116</v>
      </c>
      <c r="Q83" s="149">
        <f t="shared" si="62"/>
        <v>626425</v>
      </c>
      <c r="R83" s="149">
        <f t="shared" si="62"/>
        <v>882847</v>
      </c>
      <c r="S83" s="149">
        <f t="shared" si="62"/>
        <v>884662</v>
      </c>
      <c r="T83" s="149">
        <f t="shared" si="62"/>
        <v>922992</v>
      </c>
      <c r="U83" s="149">
        <f t="shared" si="62"/>
        <v>814905</v>
      </c>
      <c r="V83" s="149">
        <f t="shared" si="62"/>
        <v>922169</v>
      </c>
      <c r="W83" s="149">
        <f t="shared" si="62"/>
        <v>946728</v>
      </c>
      <c r="X83" s="149">
        <f t="shared" si="62"/>
        <v>740911</v>
      </c>
      <c r="Y83" s="149">
        <f t="shared" si="62"/>
        <v>734991</v>
      </c>
      <c r="Z83" s="149">
        <f t="shared" si="62"/>
        <v>513217</v>
      </c>
      <c r="AA83" s="149">
        <f t="shared" si="62"/>
        <v>301753</v>
      </c>
      <c r="AB83" s="149">
        <f t="shared" si="62"/>
        <v>326207</v>
      </c>
      <c r="AC83" s="149">
        <f t="shared" si="62"/>
        <v>308869</v>
      </c>
      <c r="AD83" s="149">
        <f t="shared" si="62"/>
        <v>150681</v>
      </c>
      <c r="AE83" s="149">
        <f t="shared" ref="AE83" si="63">SUM(AE68:AE79,AE81)</f>
        <v>164064</v>
      </c>
      <c r="AF83" s="149">
        <f t="shared" si="62"/>
        <v>195869</v>
      </c>
      <c r="AG83" s="149">
        <f t="shared" si="62"/>
        <v>197886</v>
      </c>
      <c r="AH83" s="149">
        <f t="shared" si="62"/>
        <v>216395</v>
      </c>
      <c r="AI83" s="143"/>
      <c r="AJ83" s="149">
        <f t="shared" ref="AJ83:AO83" si="64">SUM(AJ68:AJ79,AJ81)</f>
        <v>21970</v>
      </c>
      <c r="AK83" s="149">
        <f t="shared" si="64"/>
        <v>354679</v>
      </c>
      <c r="AL83" s="149">
        <f t="shared" si="64"/>
        <v>667116</v>
      </c>
      <c r="AM83" s="149">
        <f t="shared" si="64"/>
        <v>922992</v>
      </c>
      <c r="AN83" s="149">
        <f t="shared" si="64"/>
        <v>740911</v>
      </c>
      <c r="AO83" s="149">
        <f t="shared" si="64"/>
        <v>326207</v>
      </c>
      <c r="AP83" s="149">
        <f t="shared" ref="AP83" si="65">SUM(AP68:AP79,AP81)</f>
        <v>195869</v>
      </c>
    </row>
    <row r="84" spans="3:42" s="47" customFormat="1" ht="6" customHeight="1">
      <c r="D84" s="57"/>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row>
    <row r="85" spans="3:42" s="62" customFormat="1" ht="18">
      <c r="C85" s="141" t="s">
        <v>131</v>
      </c>
      <c r="D85" s="142" t="s">
        <v>143</v>
      </c>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I85" s="143"/>
      <c r="AJ85" s="143"/>
      <c r="AK85" s="143"/>
      <c r="AL85" s="143"/>
      <c r="AM85" s="143"/>
      <c r="AN85" s="143"/>
      <c r="AO85" s="143"/>
      <c r="AP85" s="143"/>
    </row>
    <row r="86" spans="3:42" s="174" customFormat="1" ht="18">
      <c r="C86" s="172" t="s">
        <v>92</v>
      </c>
      <c r="D86" s="145" t="s">
        <v>144</v>
      </c>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row>
    <row r="87" spans="3:42" s="50" customFormat="1" ht="18">
      <c r="C87" s="145" t="s">
        <v>93</v>
      </c>
      <c r="D87" s="145" t="s">
        <v>145</v>
      </c>
      <c r="E87" s="144">
        <v>0</v>
      </c>
      <c r="F87" s="144">
        <v>0</v>
      </c>
      <c r="G87" s="144">
        <v>0</v>
      </c>
      <c r="H87" s="144">
        <v>8760</v>
      </c>
      <c r="I87" s="144">
        <v>7539</v>
      </c>
      <c r="J87" s="144">
        <v>6518</v>
      </c>
      <c r="K87" s="144">
        <v>6626</v>
      </c>
      <c r="L87" s="144">
        <v>12537</v>
      </c>
      <c r="M87" s="144">
        <v>11739</v>
      </c>
      <c r="N87" s="144">
        <v>13969</v>
      </c>
      <c r="O87" s="144">
        <v>23724</v>
      </c>
      <c r="P87" s="144">
        <v>39282</v>
      </c>
      <c r="Q87" s="144">
        <v>42697</v>
      </c>
      <c r="R87" s="144">
        <v>72303</v>
      </c>
      <c r="S87" s="144">
        <v>76971</v>
      </c>
      <c r="T87" s="144">
        <v>73262</v>
      </c>
      <c r="U87" s="144">
        <v>73262</v>
      </c>
      <c r="V87" s="144">
        <v>55094</v>
      </c>
      <c r="W87" s="144">
        <v>55094</v>
      </c>
      <c r="X87" s="144">
        <v>55094</v>
      </c>
      <c r="Y87" s="144">
        <v>55094</v>
      </c>
      <c r="Z87" s="144">
        <v>55094</v>
      </c>
      <c r="AA87" s="144">
        <v>55094</v>
      </c>
      <c r="AB87" s="144">
        <v>39016</v>
      </c>
      <c r="AC87" s="144">
        <v>35617</v>
      </c>
      <c r="AD87" s="144">
        <v>37688</v>
      </c>
      <c r="AE87" s="144">
        <v>31456</v>
      </c>
      <c r="AF87" s="144">
        <v>29390</v>
      </c>
      <c r="AG87" s="144">
        <v>22651</v>
      </c>
      <c r="AH87" s="144">
        <v>24554</v>
      </c>
      <c r="AI87" s="144"/>
      <c r="AJ87" s="144">
        <f t="shared" ref="AJ87:AL95" si="66">SUMIFS($E87:$R87,$E$4:$R$4,AJ$6)</f>
        <v>8760</v>
      </c>
      <c r="AK87" s="144">
        <f t="shared" si="66"/>
        <v>12537</v>
      </c>
      <c r="AL87" s="144">
        <f t="shared" si="66"/>
        <v>39282</v>
      </c>
      <c r="AM87" s="144">
        <f t="shared" ref="AM87:AM95" si="67">SUMIFS($E87:$T87,$E$4:$T$4,AM$6)</f>
        <v>73262</v>
      </c>
      <c r="AN87" s="144">
        <f t="shared" ref="AN87:AP95" si="68">SUMIFS($E87:$AI87,$E$4:$AI$4,AN$6)</f>
        <v>55094</v>
      </c>
      <c r="AO87" s="144">
        <f t="shared" si="68"/>
        <v>39016</v>
      </c>
      <c r="AP87" s="144">
        <f t="shared" si="68"/>
        <v>29390</v>
      </c>
    </row>
    <row r="88" spans="3:42" s="50" customFormat="1" ht="18">
      <c r="C88" s="145" t="s">
        <v>86</v>
      </c>
      <c r="D88" s="145" t="s">
        <v>149</v>
      </c>
      <c r="E88" s="144">
        <v>0</v>
      </c>
      <c r="F88" s="144">
        <v>0</v>
      </c>
      <c r="G88" s="144">
        <v>0</v>
      </c>
      <c r="H88" s="144">
        <v>0</v>
      </c>
      <c r="I88" s="144">
        <v>0</v>
      </c>
      <c r="J88" s="144">
        <v>0</v>
      </c>
      <c r="K88" s="144">
        <v>0</v>
      </c>
      <c r="L88" s="144">
        <v>0</v>
      </c>
      <c r="M88" s="144">
        <v>0</v>
      </c>
      <c r="N88" s="144">
        <v>0</v>
      </c>
      <c r="O88" s="144">
        <v>0</v>
      </c>
      <c r="P88" s="144">
        <v>0</v>
      </c>
      <c r="Q88" s="144">
        <v>0</v>
      </c>
      <c r="R88" s="144">
        <v>0</v>
      </c>
      <c r="S88" s="144">
        <v>0</v>
      </c>
      <c r="T88" s="144">
        <v>0</v>
      </c>
      <c r="U88" s="144">
        <v>0</v>
      </c>
      <c r="V88" s="144">
        <v>0</v>
      </c>
      <c r="W88" s="144">
        <v>0</v>
      </c>
      <c r="X88" s="144">
        <v>0</v>
      </c>
      <c r="Y88" s="144">
        <v>0</v>
      </c>
      <c r="Z88" s="144">
        <v>0</v>
      </c>
      <c r="AA88" s="144">
        <v>0</v>
      </c>
      <c r="AB88" s="144">
        <v>3029</v>
      </c>
      <c r="AC88" s="144">
        <v>3142</v>
      </c>
      <c r="AD88" s="144">
        <v>3206</v>
      </c>
      <c r="AE88" s="144">
        <v>3239</v>
      </c>
      <c r="AF88" s="144">
        <v>3239</v>
      </c>
      <c r="AG88" s="144">
        <v>3239</v>
      </c>
      <c r="AH88" s="144">
        <v>3239</v>
      </c>
      <c r="AI88" s="144"/>
      <c r="AJ88" s="144">
        <f t="shared" si="66"/>
        <v>0</v>
      </c>
      <c r="AK88" s="144">
        <f t="shared" si="66"/>
        <v>0</v>
      </c>
      <c r="AL88" s="144">
        <f t="shared" si="66"/>
        <v>0</v>
      </c>
      <c r="AM88" s="144">
        <f t="shared" si="67"/>
        <v>0</v>
      </c>
      <c r="AN88" s="144">
        <f t="shared" si="68"/>
        <v>0</v>
      </c>
      <c r="AO88" s="144">
        <f t="shared" si="68"/>
        <v>3029</v>
      </c>
      <c r="AP88" s="144">
        <f t="shared" si="68"/>
        <v>3239</v>
      </c>
    </row>
    <row r="89" spans="3:42" s="50" customFormat="1" ht="18">
      <c r="C89" s="145" t="s">
        <v>88</v>
      </c>
      <c r="D89" s="145" t="s">
        <v>140</v>
      </c>
      <c r="E89" s="144">
        <v>0</v>
      </c>
      <c r="F89" s="144">
        <v>0</v>
      </c>
      <c r="G89" s="144">
        <v>0</v>
      </c>
      <c r="H89" s="144">
        <v>122</v>
      </c>
      <c r="I89" s="144">
        <v>122</v>
      </c>
      <c r="J89" s="144">
        <v>178</v>
      </c>
      <c r="K89" s="144">
        <v>0</v>
      </c>
      <c r="L89" s="144" t="s">
        <v>44</v>
      </c>
      <c r="M89" s="144">
        <v>0</v>
      </c>
      <c r="N89" s="144">
        <v>0</v>
      </c>
      <c r="O89" s="144">
        <v>0</v>
      </c>
      <c r="P89" s="144">
        <v>0</v>
      </c>
      <c r="Q89" s="144">
        <v>0</v>
      </c>
      <c r="R89" s="144">
        <v>0</v>
      </c>
      <c r="S89" s="144">
        <v>0</v>
      </c>
      <c r="T89" s="144">
        <v>0</v>
      </c>
      <c r="U89" s="144">
        <v>0</v>
      </c>
      <c r="V89" s="144">
        <v>0</v>
      </c>
      <c r="W89" s="144">
        <v>0</v>
      </c>
      <c r="X89" s="144">
        <v>0</v>
      </c>
      <c r="Y89" s="144">
        <v>0</v>
      </c>
      <c r="Z89" s="144">
        <v>0</v>
      </c>
      <c r="AA89" s="144">
        <v>0</v>
      </c>
      <c r="AB89" s="144">
        <v>0</v>
      </c>
      <c r="AC89" s="144">
        <v>0</v>
      </c>
      <c r="AD89" s="144">
        <v>0</v>
      </c>
      <c r="AE89" s="144">
        <v>0</v>
      </c>
      <c r="AF89" s="144">
        <v>0</v>
      </c>
      <c r="AG89" s="144">
        <v>0</v>
      </c>
      <c r="AH89" s="144">
        <v>0</v>
      </c>
      <c r="AI89" s="144"/>
      <c r="AJ89" s="144">
        <f>SUMIFS($E89:$R89,$E$4:$R$4,AJ$6)</f>
        <v>122</v>
      </c>
      <c r="AK89" s="144">
        <f>SUMIFS($E89:$R89,$E$4:$R$4,AK$6)</f>
        <v>0</v>
      </c>
      <c r="AL89" s="144">
        <f>SUMIFS($E89:$R89,$E$4:$R$4,AL$6)</f>
        <v>0</v>
      </c>
      <c r="AM89" s="144">
        <f>SUMIFS($E89:$T89,$E$4:$T$4,AM$6)</f>
        <v>0</v>
      </c>
      <c r="AN89" s="144">
        <f>SUMIFS($E89:$AI89,$E$4:$AI$4,AN$6)</f>
        <v>0</v>
      </c>
      <c r="AO89" s="144">
        <f>SUMIFS($E89:$AI89,$E$4:$AI$4,AO$6)</f>
        <v>0</v>
      </c>
      <c r="AP89" s="144">
        <f>SUMIFS($E89:$AI89,$E$4:$AI$4,AP$6)</f>
        <v>0</v>
      </c>
    </row>
    <row r="90" spans="3:42" s="50" customFormat="1" ht="18">
      <c r="C90" s="145" t="s">
        <v>94</v>
      </c>
      <c r="D90" s="145" t="s">
        <v>146</v>
      </c>
      <c r="E90" s="144">
        <v>0</v>
      </c>
      <c r="F90" s="144">
        <v>0</v>
      </c>
      <c r="G90" s="144">
        <v>0</v>
      </c>
      <c r="H90" s="144">
        <v>0</v>
      </c>
      <c r="I90" s="144">
        <v>0</v>
      </c>
      <c r="J90" s="144">
        <v>0</v>
      </c>
      <c r="K90" s="144">
        <v>0</v>
      </c>
      <c r="L90" s="144">
        <v>0</v>
      </c>
      <c r="M90" s="144">
        <v>0</v>
      </c>
      <c r="N90" s="144">
        <v>0</v>
      </c>
      <c r="O90" s="144">
        <v>11061</v>
      </c>
      <c r="P90" s="144">
        <v>0</v>
      </c>
      <c r="Q90" s="144">
        <v>0</v>
      </c>
      <c r="R90" s="144">
        <v>0</v>
      </c>
      <c r="S90" s="144">
        <v>0</v>
      </c>
      <c r="T90" s="144">
        <v>0</v>
      </c>
      <c r="U90" s="144">
        <v>0</v>
      </c>
      <c r="V90" s="144">
        <v>0</v>
      </c>
      <c r="W90" s="144">
        <v>0</v>
      </c>
      <c r="X90" s="144">
        <v>0</v>
      </c>
      <c r="Y90" s="144">
        <v>0</v>
      </c>
      <c r="Z90" s="144">
        <v>0</v>
      </c>
      <c r="AA90" s="144">
        <v>0</v>
      </c>
      <c r="AB90" s="144">
        <v>0</v>
      </c>
      <c r="AC90" s="144">
        <v>0</v>
      </c>
      <c r="AD90" s="144">
        <v>0</v>
      </c>
      <c r="AE90" s="144">
        <v>0</v>
      </c>
      <c r="AF90" s="144">
        <v>0</v>
      </c>
      <c r="AG90" s="144">
        <v>0</v>
      </c>
      <c r="AH90" s="144">
        <v>0</v>
      </c>
      <c r="AI90" s="144"/>
      <c r="AJ90" s="144">
        <f t="shared" si="66"/>
        <v>0</v>
      </c>
      <c r="AK90" s="144">
        <f t="shared" si="66"/>
        <v>0</v>
      </c>
      <c r="AL90" s="144">
        <f t="shared" si="66"/>
        <v>0</v>
      </c>
      <c r="AM90" s="144">
        <f t="shared" si="67"/>
        <v>0</v>
      </c>
      <c r="AN90" s="144">
        <f t="shared" si="68"/>
        <v>0</v>
      </c>
      <c r="AO90" s="144">
        <f t="shared" si="68"/>
        <v>0</v>
      </c>
      <c r="AP90" s="144">
        <f t="shared" si="68"/>
        <v>0</v>
      </c>
    </row>
    <row r="91" spans="3:42" s="50" customFormat="1" ht="18">
      <c r="C91" s="145" t="s">
        <v>95</v>
      </c>
      <c r="D91" s="145" t="s">
        <v>519</v>
      </c>
      <c r="E91" s="144">
        <v>0</v>
      </c>
      <c r="F91" s="144">
        <v>0</v>
      </c>
      <c r="G91" s="144">
        <v>0</v>
      </c>
      <c r="H91" s="144">
        <v>0</v>
      </c>
      <c r="I91" s="144">
        <v>0</v>
      </c>
      <c r="J91" s="144">
        <v>0</v>
      </c>
      <c r="K91" s="144">
        <v>0</v>
      </c>
      <c r="L91" s="144">
        <v>0</v>
      </c>
      <c r="M91" s="144">
        <v>0</v>
      </c>
      <c r="N91" s="144">
        <v>0</v>
      </c>
      <c r="O91" s="144">
        <v>0</v>
      </c>
      <c r="P91" s="144">
        <v>0</v>
      </c>
      <c r="Q91" s="144">
        <v>0</v>
      </c>
      <c r="R91" s="144">
        <v>12154</v>
      </c>
      <c r="S91" s="144">
        <v>12154</v>
      </c>
      <c r="T91" s="144">
        <v>12994</v>
      </c>
      <c r="U91" s="144">
        <v>13671</v>
      </c>
      <c r="V91" s="144">
        <v>14168</v>
      </c>
      <c r="W91" s="144">
        <v>14694</v>
      </c>
      <c r="X91" s="144">
        <v>0</v>
      </c>
      <c r="Y91" s="144">
        <v>0</v>
      </c>
      <c r="Z91" s="144">
        <v>0</v>
      </c>
      <c r="AA91" s="144">
        <v>0</v>
      </c>
      <c r="AB91" s="144">
        <v>0</v>
      </c>
      <c r="AC91" s="144">
        <v>0</v>
      </c>
      <c r="AD91" s="144">
        <v>0</v>
      </c>
      <c r="AE91" s="144">
        <v>0</v>
      </c>
      <c r="AF91" s="144">
        <v>0</v>
      </c>
      <c r="AG91" s="144">
        <v>0</v>
      </c>
      <c r="AH91" s="144">
        <v>0</v>
      </c>
      <c r="AI91" s="144"/>
      <c r="AJ91" s="144">
        <f t="shared" si="66"/>
        <v>0</v>
      </c>
      <c r="AK91" s="144">
        <f t="shared" si="66"/>
        <v>0</v>
      </c>
      <c r="AL91" s="144">
        <f t="shared" si="66"/>
        <v>0</v>
      </c>
      <c r="AM91" s="144">
        <f t="shared" si="67"/>
        <v>12994</v>
      </c>
      <c r="AN91" s="144">
        <f t="shared" si="68"/>
        <v>0</v>
      </c>
      <c r="AO91" s="144">
        <f t="shared" si="68"/>
        <v>0</v>
      </c>
      <c r="AP91" s="144">
        <f t="shared" si="68"/>
        <v>0</v>
      </c>
    </row>
    <row r="92" spans="3:42" s="50" customFormat="1" ht="18">
      <c r="C92" s="145" t="s">
        <v>134</v>
      </c>
      <c r="D92" s="145" t="s">
        <v>147</v>
      </c>
      <c r="E92" s="144">
        <v>0</v>
      </c>
      <c r="F92" s="144">
        <v>0</v>
      </c>
      <c r="G92" s="144">
        <v>0</v>
      </c>
      <c r="H92" s="144">
        <v>0</v>
      </c>
      <c r="I92" s="144">
        <v>0</v>
      </c>
      <c r="J92" s="144">
        <v>0</v>
      </c>
      <c r="K92" s="144">
        <v>1142</v>
      </c>
      <c r="L92" s="144">
        <v>0</v>
      </c>
      <c r="M92" s="144">
        <v>0</v>
      </c>
      <c r="N92" s="144">
        <v>0</v>
      </c>
      <c r="O92" s="144">
        <v>0</v>
      </c>
      <c r="P92" s="144">
        <v>0</v>
      </c>
      <c r="Q92" s="144">
        <v>0</v>
      </c>
      <c r="R92" s="144">
        <v>0</v>
      </c>
      <c r="S92" s="144">
        <v>0</v>
      </c>
      <c r="T92" s="144">
        <v>0</v>
      </c>
      <c r="U92" s="144">
        <v>0</v>
      </c>
      <c r="V92" s="144">
        <v>0</v>
      </c>
      <c r="W92" s="144">
        <v>0</v>
      </c>
      <c r="X92" s="144">
        <v>0</v>
      </c>
      <c r="Y92" s="144">
        <v>0</v>
      </c>
      <c r="Z92" s="144">
        <v>0</v>
      </c>
      <c r="AA92" s="144">
        <v>0</v>
      </c>
      <c r="AB92" s="144">
        <v>0</v>
      </c>
      <c r="AC92" s="144">
        <v>0</v>
      </c>
      <c r="AD92" s="144">
        <v>0</v>
      </c>
      <c r="AE92" s="144">
        <v>0</v>
      </c>
      <c r="AF92" s="144">
        <v>0</v>
      </c>
      <c r="AG92" s="144">
        <v>0</v>
      </c>
      <c r="AH92" s="144">
        <v>0</v>
      </c>
      <c r="AI92" s="144"/>
      <c r="AJ92" s="144">
        <f t="shared" si="66"/>
        <v>0</v>
      </c>
      <c r="AK92" s="144">
        <f t="shared" si="66"/>
        <v>0</v>
      </c>
      <c r="AL92" s="144">
        <f t="shared" si="66"/>
        <v>0</v>
      </c>
      <c r="AM92" s="144">
        <f t="shared" si="67"/>
        <v>0</v>
      </c>
      <c r="AN92" s="144">
        <f t="shared" si="68"/>
        <v>0</v>
      </c>
      <c r="AO92" s="144">
        <f t="shared" si="68"/>
        <v>0</v>
      </c>
      <c r="AP92" s="144">
        <f t="shared" si="68"/>
        <v>0</v>
      </c>
    </row>
    <row r="93" spans="3:42" s="50" customFormat="1" ht="18">
      <c r="C93" s="145" t="s">
        <v>133</v>
      </c>
      <c r="D93" s="145" t="s">
        <v>518</v>
      </c>
      <c r="E93" s="144">
        <v>0</v>
      </c>
      <c r="F93" s="144">
        <v>0</v>
      </c>
      <c r="G93" s="144">
        <v>0</v>
      </c>
      <c r="H93" s="144">
        <v>0</v>
      </c>
      <c r="I93" s="144">
        <v>0</v>
      </c>
      <c r="J93" s="144">
        <v>0</v>
      </c>
      <c r="K93" s="144">
        <v>1695</v>
      </c>
      <c r="L93" s="144">
        <v>0</v>
      </c>
      <c r="M93" s="144">
        <v>0</v>
      </c>
      <c r="N93" s="144">
        <v>0</v>
      </c>
      <c r="O93" s="144">
        <v>0</v>
      </c>
      <c r="P93" s="144">
        <v>0</v>
      </c>
      <c r="Q93" s="144">
        <v>0</v>
      </c>
      <c r="R93" s="144">
        <v>0</v>
      </c>
      <c r="S93" s="144">
        <v>0</v>
      </c>
      <c r="T93" s="144">
        <v>0</v>
      </c>
      <c r="U93" s="144">
        <v>0</v>
      </c>
      <c r="V93" s="144">
        <v>0</v>
      </c>
      <c r="W93" s="144">
        <v>0</v>
      </c>
      <c r="X93" s="144">
        <v>0</v>
      </c>
      <c r="Y93" s="144">
        <v>0</v>
      </c>
      <c r="Z93" s="144">
        <v>0</v>
      </c>
      <c r="AA93" s="144">
        <v>0</v>
      </c>
      <c r="AB93" s="144">
        <v>0</v>
      </c>
      <c r="AC93" s="144">
        <v>0</v>
      </c>
      <c r="AD93" s="144">
        <v>0</v>
      </c>
      <c r="AE93" s="144">
        <v>0</v>
      </c>
      <c r="AF93" s="144">
        <v>0</v>
      </c>
      <c r="AG93" s="144">
        <v>0</v>
      </c>
      <c r="AH93" s="144">
        <v>0</v>
      </c>
      <c r="AI93" s="144"/>
      <c r="AJ93" s="144">
        <f t="shared" si="66"/>
        <v>0</v>
      </c>
      <c r="AK93" s="144">
        <f t="shared" si="66"/>
        <v>0</v>
      </c>
      <c r="AL93" s="144">
        <f t="shared" si="66"/>
        <v>0</v>
      </c>
      <c r="AM93" s="144">
        <f t="shared" si="67"/>
        <v>0</v>
      </c>
      <c r="AN93" s="144">
        <f t="shared" si="68"/>
        <v>0</v>
      </c>
      <c r="AO93" s="144">
        <f t="shared" si="68"/>
        <v>0</v>
      </c>
      <c r="AP93" s="144">
        <f t="shared" si="68"/>
        <v>0</v>
      </c>
    </row>
    <row r="94" spans="3:42" s="50" customFormat="1" ht="18">
      <c r="C94" s="145" t="s">
        <v>96</v>
      </c>
      <c r="D94" s="145" t="s">
        <v>142</v>
      </c>
      <c r="E94" s="144">
        <v>0</v>
      </c>
      <c r="F94" s="144">
        <v>0</v>
      </c>
      <c r="G94" s="144">
        <v>0</v>
      </c>
      <c r="H94" s="144">
        <v>1122</v>
      </c>
      <c r="I94" s="144">
        <v>1122</v>
      </c>
      <c r="J94" s="144">
        <v>1122</v>
      </c>
      <c r="K94" s="144">
        <v>0</v>
      </c>
      <c r="L94" s="144">
        <v>3282</v>
      </c>
      <c r="M94" s="144">
        <v>2777</v>
      </c>
      <c r="N94" s="144">
        <v>3207</v>
      </c>
      <c r="O94" s="144">
        <v>3218</v>
      </c>
      <c r="P94" s="144">
        <v>4608</v>
      </c>
      <c r="Q94" s="144">
        <v>4613</v>
      </c>
      <c r="R94" s="144">
        <v>4974</v>
      </c>
      <c r="S94" s="144">
        <v>5700</v>
      </c>
      <c r="T94" s="144">
        <v>5456</v>
      </c>
      <c r="U94" s="144">
        <v>5385</v>
      </c>
      <c r="V94" s="144">
        <v>2767</v>
      </c>
      <c r="W94" s="144">
        <v>2608</v>
      </c>
      <c r="X94" s="144">
        <v>1257</v>
      </c>
      <c r="Y94" s="144">
        <v>1373</v>
      </c>
      <c r="Z94" s="144">
        <v>1360</v>
      </c>
      <c r="AA94" s="144">
        <v>3787</v>
      </c>
      <c r="AB94" s="144">
        <v>3474</v>
      </c>
      <c r="AC94" s="144">
        <v>3235</v>
      </c>
      <c r="AD94" s="144">
        <v>7028</v>
      </c>
      <c r="AE94" s="144">
        <v>6516</v>
      </c>
      <c r="AF94" s="144">
        <v>5823</v>
      </c>
      <c r="AG94" s="144">
        <v>5127</v>
      </c>
      <c r="AH94" s="144">
        <v>4437</v>
      </c>
      <c r="AI94" s="144"/>
      <c r="AJ94" s="144">
        <f t="shared" si="66"/>
        <v>1122</v>
      </c>
      <c r="AK94" s="144">
        <f t="shared" si="66"/>
        <v>3282</v>
      </c>
      <c r="AL94" s="144">
        <f t="shared" si="66"/>
        <v>4608</v>
      </c>
      <c r="AM94" s="144">
        <f t="shared" si="67"/>
        <v>5456</v>
      </c>
      <c r="AN94" s="144">
        <f t="shared" si="68"/>
        <v>1257</v>
      </c>
      <c r="AO94" s="144">
        <f t="shared" si="68"/>
        <v>3474</v>
      </c>
      <c r="AP94" s="144">
        <f t="shared" si="68"/>
        <v>5823</v>
      </c>
    </row>
    <row r="95" spans="3:42" s="62" customFormat="1" ht="18">
      <c r="C95" s="147" t="s">
        <v>97</v>
      </c>
      <c r="D95" s="148" t="s">
        <v>520</v>
      </c>
      <c r="E95" s="149">
        <v>0</v>
      </c>
      <c r="F95" s="149">
        <v>0</v>
      </c>
      <c r="G95" s="149">
        <v>0</v>
      </c>
      <c r="H95" s="149">
        <v>10004</v>
      </c>
      <c r="I95" s="149">
        <v>8783</v>
      </c>
      <c r="J95" s="149">
        <v>14523</v>
      </c>
      <c r="K95" s="149">
        <v>9463</v>
      </c>
      <c r="L95" s="149">
        <v>15819</v>
      </c>
      <c r="M95" s="149">
        <v>14515</v>
      </c>
      <c r="N95" s="149">
        <v>17176</v>
      </c>
      <c r="O95" s="149">
        <v>38003</v>
      </c>
      <c r="P95" s="149">
        <v>43890</v>
      </c>
      <c r="Q95" s="149">
        <v>47310</v>
      </c>
      <c r="R95" s="149">
        <v>89431</v>
      </c>
      <c r="S95" s="149">
        <f t="shared" ref="S95:AH95" si="69">SUM(S87:S94)</f>
        <v>94825</v>
      </c>
      <c r="T95" s="149">
        <f t="shared" si="69"/>
        <v>91712</v>
      </c>
      <c r="U95" s="149">
        <f t="shared" si="69"/>
        <v>92318</v>
      </c>
      <c r="V95" s="149">
        <f t="shared" si="69"/>
        <v>72029</v>
      </c>
      <c r="W95" s="149">
        <f t="shared" si="69"/>
        <v>72396</v>
      </c>
      <c r="X95" s="149">
        <f t="shared" si="69"/>
        <v>56351</v>
      </c>
      <c r="Y95" s="149">
        <f t="shared" si="69"/>
        <v>56467</v>
      </c>
      <c r="Z95" s="149">
        <f t="shared" si="69"/>
        <v>56454</v>
      </c>
      <c r="AA95" s="149">
        <f t="shared" si="69"/>
        <v>58881</v>
      </c>
      <c r="AB95" s="149">
        <f t="shared" si="69"/>
        <v>45519</v>
      </c>
      <c r="AC95" s="149">
        <f t="shared" si="69"/>
        <v>41994</v>
      </c>
      <c r="AD95" s="149">
        <f t="shared" si="69"/>
        <v>47922</v>
      </c>
      <c r="AE95" s="149">
        <f t="shared" ref="AE95" si="70">SUM(AE87:AE94)</f>
        <v>41211</v>
      </c>
      <c r="AF95" s="149">
        <f t="shared" si="69"/>
        <v>38452</v>
      </c>
      <c r="AG95" s="149">
        <f t="shared" si="69"/>
        <v>31017</v>
      </c>
      <c r="AH95" s="149">
        <f t="shared" si="69"/>
        <v>32230</v>
      </c>
      <c r="AI95" s="143"/>
      <c r="AJ95" s="149">
        <f t="shared" si="66"/>
        <v>10004</v>
      </c>
      <c r="AK95" s="149">
        <f t="shared" si="66"/>
        <v>15819</v>
      </c>
      <c r="AL95" s="149">
        <f t="shared" si="66"/>
        <v>43890</v>
      </c>
      <c r="AM95" s="149">
        <f t="shared" si="67"/>
        <v>91712</v>
      </c>
      <c r="AN95" s="149">
        <f t="shared" si="68"/>
        <v>56351</v>
      </c>
      <c r="AO95" s="149">
        <f t="shared" si="68"/>
        <v>45519</v>
      </c>
      <c r="AP95" s="149">
        <f t="shared" si="68"/>
        <v>38452</v>
      </c>
    </row>
    <row r="96" spans="3:42" s="47" customFormat="1" ht="6" customHeight="1">
      <c r="D96" s="57"/>
      <c r="E96" s="139"/>
      <c r="F96" s="139"/>
      <c r="G96" s="139"/>
      <c r="H96" s="139"/>
      <c r="I96" s="139"/>
      <c r="J96" s="139"/>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row>
    <row r="97" spans="3:42" s="50" customFormat="1" ht="18">
      <c r="C97" s="145" t="s">
        <v>478</v>
      </c>
      <c r="D97" s="145" t="s">
        <v>151</v>
      </c>
      <c r="E97" s="144">
        <v>0</v>
      </c>
      <c r="F97" s="144">
        <v>0</v>
      </c>
      <c r="G97" s="144">
        <v>0</v>
      </c>
      <c r="H97" s="144">
        <v>0</v>
      </c>
      <c r="I97" s="144">
        <v>0</v>
      </c>
      <c r="J97" s="144">
        <v>0</v>
      </c>
      <c r="K97" s="144">
        <v>0</v>
      </c>
      <c r="L97" s="144" t="s">
        <v>44</v>
      </c>
      <c r="M97" s="144">
        <v>1</v>
      </c>
      <c r="N97" s="144">
        <v>1</v>
      </c>
      <c r="O97" s="144">
        <v>1</v>
      </c>
      <c r="P97" s="144">
        <v>1</v>
      </c>
      <c r="Q97" s="144">
        <v>1</v>
      </c>
      <c r="R97" s="144">
        <v>1</v>
      </c>
      <c r="S97" s="144">
        <v>1</v>
      </c>
      <c r="T97" s="144">
        <v>1</v>
      </c>
      <c r="U97" s="144">
        <v>1</v>
      </c>
      <c r="V97" s="144">
        <v>1</v>
      </c>
      <c r="W97" s="144">
        <v>1</v>
      </c>
      <c r="X97" s="144">
        <v>1</v>
      </c>
      <c r="Y97" s="144">
        <v>1</v>
      </c>
      <c r="Z97" s="144">
        <v>2901</v>
      </c>
      <c r="AA97" s="144">
        <v>2901</v>
      </c>
      <c r="AB97" s="144">
        <v>2901</v>
      </c>
      <c r="AC97" s="144">
        <v>2901</v>
      </c>
      <c r="AD97" s="144">
        <v>2901</v>
      </c>
      <c r="AE97" s="144">
        <v>2901</v>
      </c>
      <c r="AF97" s="144">
        <v>2901</v>
      </c>
      <c r="AG97" s="144">
        <v>2901</v>
      </c>
      <c r="AH97" s="144">
        <v>2901</v>
      </c>
      <c r="AI97" s="144"/>
      <c r="AJ97" s="144">
        <f t="shared" ref="AJ97:AL101" si="71">SUMIFS($E97:$R97,$E$4:$R$4,AJ$6)</f>
        <v>0</v>
      </c>
      <c r="AK97" s="144">
        <f t="shared" si="71"/>
        <v>0</v>
      </c>
      <c r="AL97" s="144">
        <f t="shared" si="71"/>
        <v>1</v>
      </c>
      <c r="AM97" s="144">
        <f>SUMIFS($E97:$T97,$E$4:$T$4,AM$6)</f>
        <v>1</v>
      </c>
      <c r="AN97" s="144">
        <f t="shared" ref="AN97:AP101" si="72">SUMIFS($E97:$AI97,$E$4:$AI$4,AN$6)</f>
        <v>1</v>
      </c>
      <c r="AO97" s="144">
        <f t="shared" si="72"/>
        <v>2901</v>
      </c>
      <c r="AP97" s="144">
        <f t="shared" si="72"/>
        <v>2901</v>
      </c>
    </row>
    <row r="98" spans="3:42" s="50" customFormat="1" ht="18">
      <c r="C98" s="145" t="s">
        <v>99</v>
      </c>
      <c r="D98" s="145" t="s">
        <v>521</v>
      </c>
      <c r="E98" s="144">
        <v>0</v>
      </c>
      <c r="F98" s="144">
        <v>0</v>
      </c>
      <c r="G98" s="144">
        <v>0</v>
      </c>
      <c r="H98" s="144">
        <v>2347</v>
      </c>
      <c r="I98" s="144">
        <v>2423</v>
      </c>
      <c r="J98" s="144">
        <v>2302</v>
      </c>
      <c r="K98" s="144">
        <v>2371</v>
      </c>
      <c r="L98" s="144">
        <v>2888</v>
      </c>
      <c r="M98" s="144">
        <v>3257</v>
      </c>
      <c r="N98" s="144">
        <v>3154</v>
      </c>
      <c r="O98" s="144">
        <v>4706</v>
      </c>
      <c r="P98" s="144">
        <v>6258</v>
      </c>
      <c r="Q98" s="144">
        <v>6177</v>
      </c>
      <c r="R98" s="144">
        <v>7020</v>
      </c>
      <c r="S98" s="144">
        <v>5564</v>
      </c>
      <c r="T98" s="144">
        <v>4605</v>
      </c>
      <c r="U98" s="144">
        <v>3784</v>
      </c>
      <c r="V98" s="144">
        <v>2708</v>
      </c>
      <c r="W98" s="144">
        <v>2473</v>
      </c>
      <c r="X98" s="144">
        <v>2200</v>
      </c>
      <c r="Y98" s="144">
        <v>2697</v>
      </c>
      <c r="Z98" s="144">
        <v>2395</v>
      </c>
      <c r="AA98" s="144">
        <v>1684</v>
      </c>
      <c r="AB98" s="144">
        <v>1466</v>
      </c>
      <c r="AC98" s="144">
        <v>1235</v>
      </c>
      <c r="AD98" s="144">
        <v>1011</v>
      </c>
      <c r="AE98" s="144">
        <v>809</v>
      </c>
      <c r="AF98" s="144">
        <v>590</v>
      </c>
      <c r="AG98" s="144">
        <v>416</v>
      </c>
      <c r="AH98" s="144">
        <v>260</v>
      </c>
      <c r="AI98" s="144"/>
      <c r="AJ98" s="144">
        <f t="shared" si="71"/>
        <v>2347</v>
      </c>
      <c r="AK98" s="144">
        <f t="shared" si="71"/>
        <v>2888</v>
      </c>
      <c r="AL98" s="144">
        <f t="shared" si="71"/>
        <v>6258</v>
      </c>
      <c r="AM98" s="144">
        <f>SUMIFS($E98:$T98,$E$4:$T$4,AM$6)</f>
        <v>4605</v>
      </c>
      <c r="AN98" s="144">
        <f t="shared" si="72"/>
        <v>2200</v>
      </c>
      <c r="AO98" s="144">
        <f t="shared" si="72"/>
        <v>1466</v>
      </c>
      <c r="AP98" s="144">
        <f t="shared" si="72"/>
        <v>590</v>
      </c>
    </row>
    <row r="99" spans="3:42" s="50" customFormat="1" ht="18">
      <c r="C99" s="145" t="s">
        <v>100</v>
      </c>
      <c r="D99" s="145" t="s">
        <v>522</v>
      </c>
      <c r="E99" s="144">
        <v>0</v>
      </c>
      <c r="F99" s="144">
        <v>0</v>
      </c>
      <c r="G99" s="144">
        <v>0</v>
      </c>
      <c r="H99" s="144">
        <v>2798</v>
      </c>
      <c r="I99" s="144">
        <v>2436</v>
      </c>
      <c r="J99" s="144">
        <v>507</v>
      </c>
      <c r="K99" s="144">
        <v>375</v>
      </c>
      <c r="L99" s="144">
        <v>250</v>
      </c>
      <c r="M99" s="144">
        <v>125</v>
      </c>
      <c r="N99" s="144">
        <v>0</v>
      </c>
      <c r="O99" s="144">
        <v>1709</v>
      </c>
      <c r="P99" s="144">
        <v>1554</v>
      </c>
      <c r="Q99" s="144">
        <v>1398</v>
      </c>
      <c r="R99" s="144">
        <v>1243</v>
      </c>
      <c r="S99" s="144">
        <v>0</v>
      </c>
      <c r="T99" s="144">
        <v>0</v>
      </c>
      <c r="U99" s="144">
        <v>1117</v>
      </c>
      <c r="V99" s="144">
        <v>1032</v>
      </c>
      <c r="W99" s="144">
        <v>910</v>
      </c>
      <c r="X99" s="144">
        <v>813</v>
      </c>
      <c r="Y99" s="144">
        <v>0</v>
      </c>
      <c r="Z99" s="144">
        <v>0</v>
      </c>
      <c r="AA99" s="144">
        <v>0</v>
      </c>
      <c r="AB99" s="144">
        <v>0</v>
      </c>
      <c r="AC99" s="144">
        <v>0</v>
      </c>
      <c r="AD99" s="144">
        <v>0</v>
      </c>
      <c r="AE99" s="144">
        <v>0</v>
      </c>
      <c r="AF99" s="144">
        <v>0</v>
      </c>
      <c r="AG99" s="144">
        <v>0</v>
      </c>
      <c r="AH99" s="144">
        <v>0</v>
      </c>
      <c r="AI99" s="144"/>
      <c r="AJ99" s="144">
        <f t="shared" si="71"/>
        <v>2798</v>
      </c>
      <c r="AK99" s="144">
        <f t="shared" si="71"/>
        <v>250</v>
      </c>
      <c r="AL99" s="144">
        <f t="shared" si="71"/>
        <v>1554</v>
      </c>
      <c r="AM99" s="144">
        <f>SUMIFS($E99:$T99,$E$4:$T$4,AM$6)</f>
        <v>0</v>
      </c>
      <c r="AN99" s="144">
        <f t="shared" si="72"/>
        <v>813</v>
      </c>
      <c r="AO99" s="144">
        <f t="shared" si="72"/>
        <v>0</v>
      </c>
      <c r="AP99" s="144">
        <f t="shared" si="72"/>
        <v>0</v>
      </c>
    </row>
    <row r="100" spans="3:42" s="50" customFormat="1" ht="18">
      <c r="C100" s="145" t="s">
        <v>101</v>
      </c>
      <c r="D100" s="145" t="s">
        <v>152</v>
      </c>
      <c r="E100" s="144">
        <v>0</v>
      </c>
      <c r="F100" s="144">
        <v>0</v>
      </c>
      <c r="G100" s="144">
        <v>0</v>
      </c>
      <c r="H100" s="144">
        <v>693</v>
      </c>
      <c r="I100" s="144">
        <v>634</v>
      </c>
      <c r="J100" s="144">
        <v>629</v>
      </c>
      <c r="K100" s="144">
        <v>3554</v>
      </c>
      <c r="L100" s="144">
        <v>3566</v>
      </c>
      <c r="M100" s="144">
        <v>114675</v>
      </c>
      <c r="N100" s="144">
        <v>173893</v>
      </c>
      <c r="O100" s="144">
        <v>161095</v>
      </c>
      <c r="P100" s="144">
        <v>184010</v>
      </c>
      <c r="Q100" s="144">
        <v>182180</v>
      </c>
      <c r="R100" s="144">
        <v>342502</v>
      </c>
      <c r="S100" s="144">
        <v>337872</v>
      </c>
      <c r="T100" s="144">
        <v>338641</v>
      </c>
      <c r="U100" s="144">
        <v>334909</v>
      </c>
      <c r="V100" s="144">
        <v>175482</v>
      </c>
      <c r="W100" s="144">
        <v>178865</v>
      </c>
      <c r="X100" s="144">
        <v>178719</v>
      </c>
      <c r="Y100" s="144">
        <v>178796</v>
      </c>
      <c r="Z100" s="144">
        <v>98328</v>
      </c>
      <c r="AA100" s="144">
        <v>105419</v>
      </c>
      <c r="AB100" s="144">
        <v>110701</v>
      </c>
      <c r="AC100" s="144">
        <v>131792</v>
      </c>
      <c r="AD100" s="144">
        <v>452809</v>
      </c>
      <c r="AE100" s="144">
        <v>458702</v>
      </c>
      <c r="AF100" s="144">
        <v>396078</v>
      </c>
      <c r="AG100" s="144">
        <v>317822</v>
      </c>
      <c r="AH100" s="144">
        <v>281814</v>
      </c>
      <c r="AI100" s="144"/>
      <c r="AJ100" s="144">
        <f t="shared" si="71"/>
        <v>693</v>
      </c>
      <c r="AK100" s="144">
        <f t="shared" si="71"/>
        <v>3566</v>
      </c>
      <c r="AL100" s="144">
        <f t="shared" si="71"/>
        <v>184010</v>
      </c>
      <c r="AM100" s="144">
        <f>SUMIFS($E100:$T100,$E$4:$T$4,AM$6)</f>
        <v>338641</v>
      </c>
      <c r="AN100" s="144">
        <f t="shared" si="72"/>
        <v>178719</v>
      </c>
      <c r="AO100" s="144">
        <f t="shared" si="72"/>
        <v>110701</v>
      </c>
      <c r="AP100" s="144">
        <f t="shared" si="72"/>
        <v>396078</v>
      </c>
    </row>
    <row r="101" spans="3:42" s="62" customFormat="1" ht="18">
      <c r="C101" s="147" t="s">
        <v>102</v>
      </c>
      <c r="D101" s="148" t="s">
        <v>153</v>
      </c>
      <c r="E101" s="149">
        <v>0</v>
      </c>
      <c r="F101" s="149">
        <v>0</v>
      </c>
      <c r="G101" s="149">
        <v>0</v>
      </c>
      <c r="H101" s="149">
        <v>15842</v>
      </c>
      <c r="I101" s="149">
        <v>14276</v>
      </c>
      <c r="J101" s="149">
        <v>17961</v>
      </c>
      <c r="K101" s="149">
        <v>15763</v>
      </c>
      <c r="L101" s="149">
        <v>22523</v>
      </c>
      <c r="M101" s="149">
        <v>132573</v>
      </c>
      <c r="N101" s="149">
        <v>194224</v>
      </c>
      <c r="O101" s="149">
        <v>205514</v>
      </c>
      <c r="P101" s="149">
        <v>235713</v>
      </c>
      <c r="Q101" s="149">
        <v>237066</v>
      </c>
      <c r="R101" s="149">
        <v>440197</v>
      </c>
      <c r="S101" s="149">
        <f t="shared" ref="S101:X101" si="73">SUM(S97:S100,S95)</f>
        <v>438262</v>
      </c>
      <c r="T101" s="149">
        <f t="shared" si="73"/>
        <v>434959</v>
      </c>
      <c r="U101" s="149">
        <f t="shared" si="73"/>
        <v>432129</v>
      </c>
      <c r="V101" s="149">
        <f t="shared" si="73"/>
        <v>251252</v>
      </c>
      <c r="W101" s="149">
        <f t="shared" si="73"/>
        <v>254645</v>
      </c>
      <c r="X101" s="149">
        <f t="shared" si="73"/>
        <v>238084</v>
      </c>
      <c r="Y101" s="149">
        <f t="shared" ref="Y101:AB101" si="74">SUM(Y97:Y100,Y95)</f>
        <v>237961</v>
      </c>
      <c r="Z101" s="149">
        <f t="shared" si="74"/>
        <v>160078</v>
      </c>
      <c r="AA101" s="149">
        <f t="shared" si="74"/>
        <v>168885</v>
      </c>
      <c r="AB101" s="149">
        <f t="shared" si="74"/>
        <v>160587</v>
      </c>
      <c r="AC101" s="149">
        <f t="shared" ref="AC101:AD101" si="75">SUM(AC97:AC100,AC95)</f>
        <v>177922</v>
      </c>
      <c r="AD101" s="149">
        <f t="shared" si="75"/>
        <v>504643</v>
      </c>
      <c r="AE101" s="149">
        <f t="shared" ref="AE101:AH101" si="76">SUM(AE97:AE100,AE95)</f>
        <v>503623</v>
      </c>
      <c r="AF101" s="149">
        <f t="shared" si="76"/>
        <v>438021</v>
      </c>
      <c r="AG101" s="149">
        <f t="shared" si="76"/>
        <v>352156</v>
      </c>
      <c r="AH101" s="149">
        <f t="shared" si="76"/>
        <v>317205</v>
      </c>
      <c r="AI101" s="143"/>
      <c r="AJ101" s="149">
        <f t="shared" si="71"/>
        <v>15842</v>
      </c>
      <c r="AK101" s="149">
        <f t="shared" si="71"/>
        <v>22523</v>
      </c>
      <c r="AL101" s="149">
        <f t="shared" si="71"/>
        <v>235713</v>
      </c>
      <c r="AM101" s="149">
        <f>SUMIFS($E101:$T101,$E$4:$T$4,AM$6)</f>
        <v>434959</v>
      </c>
      <c r="AN101" s="149">
        <f t="shared" si="72"/>
        <v>238084</v>
      </c>
      <c r="AO101" s="149">
        <f t="shared" si="72"/>
        <v>160587</v>
      </c>
      <c r="AP101" s="149">
        <f t="shared" si="72"/>
        <v>438021</v>
      </c>
    </row>
    <row r="102" spans="3:42" s="47" customFormat="1" ht="6" customHeight="1">
      <c r="D102" s="57"/>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39"/>
      <c r="AP102" s="139"/>
    </row>
    <row r="103" spans="3:42" s="62" customFormat="1" ht="18">
      <c r="C103" s="175" t="s">
        <v>103</v>
      </c>
      <c r="D103" s="176" t="s">
        <v>154</v>
      </c>
      <c r="E103" s="177"/>
      <c r="F103" s="177"/>
      <c r="G103" s="177"/>
      <c r="H103" s="177">
        <v>37812</v>
      </c>
      <c r="I103" s="177">
        <v>41197</v>
      </c>
      <c r="J103" s="177">
        <v>51915</v>
      </c>
      <c r="K103" s="177">
        <v>66530</v>
      </c>
      <c r="L103" s="177">
        <v>377202</v>
      </c>
      <c r="M103" s="177">
        <v>398805</v>
      </c>
      <c r="N103" s="177">
        <v>429375</v>
      </c>
      <c r="O103" s="177">
        <v>826253</v>
      </c>
      <c r="P103" s="177">
        <v>902829</v>
      </c>
      <c r="Q103" s="177">
        <v>863491</v>
      </c>
      <c r="R103" s="177">
        <v>1323044</v>
      </c>
      <c r="S103" s="177">
        <f t="shared" ref="S103:AC103" si="77">S101+S83</f>
        <v>1322924</v>
      </c>
      <c r="T103" s="177">
        <f t="shared" si="77"/>
        <v>1357951</v>
      </c>
      <c r="U103" s="177">
        <f t="shared" si="77"/>
        <v>1247034</v>
      </c>
      <c r="V103" s="177">
        <f t="shared" si="77"/>
        <v>1173421</v>
      </c>
      <c r="W103" s="177">
        <f t="shared" si="77"/>
        <v>1201373</v>
      </c>
      <c r="X103" s="177">
        <f t="shared" si="77"/>
        <v>978995</v>
      </c>
      <c r="Y103" s="177">
        <f t="shared" si="77"/>
        <v>972952</v>
      </c>
      <c r="Z103" s="177">
        <f t="shared" si="77"/>
        <v>673295</v>
      </c>
      <c r="AA103" s="177">
        <f t="shared" si="77"/>
        <v>470638</v>
      </c>
      <c r="AB103" s="177">
        <f t="shared" si="77"/>
        <v>486794</v>
      </c>
      <c r="AC103" s="177">
        <f t="shared" si="77"/>
        <v>486791</v>
      </c>
      <c r="AD103" s="177">
        <f t="shared" ref="AD103:AH103" si="78">AD101+AD83</f>
        <v>655324</v>
      </c>
      <c r="AE103" s="177">
        <f t="shared" ref="AE103" si="79">AE101+AE83</f>
        <v>667687</v>
      </c>
      <c r="AF103" s="177">
        <f t="shared" si="78"/>
        <v>633890</v>
      </c>
      <c r="AG103" s="177">
        <f t="shared" si="78"/>
        <v>550042</v>
      </c>
      <c r="AH103" s="177">
        <f t="shared" si="78"/>
        <v>533600</v>
      </c>
      <c r="AI103" s="143"/>
      <c r="AJ103" s="177">
        <f>SUMIFS($E103:$R103,$E$4:$R$4,AJ$6)</f>
        <v>37812</v>
      </c>
      <c r="AK103" s="177">
        <f>SUMIFS($E103:$R103,$E$4:$R$4,AK$6)</f>
        <v>377202</v>
      </c>
      <c r="AL103" s="177">
        <f>SUMIFS($E103:$R103,$E$4:$R$4,AL$6)</f>
        <v>902829</v>
      </c>
      <c r="AM103" s="177">
        <f>SUMIFS($E103:$T103,$E$4:$T$4,AM$6)</f>
        <v>1357951</v>
      </c>
      <c r="AN103" s="177">
        <f>SUMIFS($E103:$AI103,$E$4:$AI$4,AN$6)</f>
        <v>978995</v>
      </c>
      <c r="AO103" s="177">
        <f>SUMIFS($E103:$AI103,$E$4:$AI$4,AO$6)</f>
        <v>486794</v>
      </c>
      <c r="AP103" s="177">
        <f>SUMIFS($E103:$AI103,$E$4:$AI$4,AP$6)</f>
        <v>633890</v>
      </c>
    </row>
    <row r="104" spans="3:42" s="47" customFormat="1" ht="18.600000000000001">
      <c r="D104" s="57"/>
    </row>
    <row r="105" spans="3:42" s="62" customFormat="1" ht="18">
      <c r="C105" s="141" t="s">
        <v>128</v>
      </c>
      <c r="D105" s="142" t="s">
        <v>155</v>
      </c>
      <c r="E105" s="143"/>
      <c r="F105" s="143"/>
      <c r="G105" s="143"/>
      <c r="H105" s="143"/>
      <c r="I105" s="143"/>
      <c r="J105" s="143"/>
      <c r="K105" s="143"/>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c r="AH105" s="143"/>
      <c r="AI105" s="143"/>
      <c r="AJ105" s="143"/>
      <c r="AK105" s="143"/>
      <c r="AL105" s="143"/>
      <c r="AM105" s="143"/>
      <c r="AN105" s="143"/>
      <c r="AO105" s="143"/>
      <c r="AP105" s="143"/>
    </row>
    <row r="106" spans="3:42" s="50" customFormat="1" ht="18">
      <c r="C106" s="145" t="s">
        <v>104</v>
      </c>
      <c r="D106" s="145" t="s">
        <v>156</v>
      </c>
      <c r="E106" s="144">
        <v>0</v>
      </c>
      <c r="F106" s="144">
        <v>0</v>
      </c>
      <c r="G106" s="144">
        <v>0</v>
      </c>
      <c r="H106" s="144">
        <v>300</v>
      </c>
      <c r="I106" s="144">
        <v>407</v>
      </c>
      <c r="J106" s="144">
        <v>298</v>
      </c>
      <c r="K106" s="144">
        <v>1658</v>
      </c>
      <c r="L106" s="144">
        <v>673</v>
      </c>
      <c r="M106" s="144">
        <v>2130</v>
      </c>
      <c r="N106" s="144">
        <v>4887</v>
      </c>
      <c r="O106" s="144">
        <v>4764</v>
      </c>
      <c r="P106" s="144">
        <v>6953</v>
      </c>
      <c r="Q106" s="144">
        <v>5589</v>
      </c>
      <c r="R106" s="144">
        <v>15050</v>
      </c>
      <c r="S106" s="144">
        <v>16156</v>
      </c>
      <c r="T106" s="144">
        <v>18716</v>
      </c>
      <c r="U106" s="144">
        <v>15399</v>
      </c>
      <c r="V106" s="144">
        <v>5857</v>
      </c>
      <c r="W106" s="144">
        <v>7382</v>
      </c>
      <c r="X106" s="144">
        <v>5104</v>
      </c>
      <c r="Y106" s="144">
        <v>6346</v>
      </c>
      <c r="Z106" s="144">
        <v>5508</v>
      </c>
      <c r="AA106" s="144">
        <v>8431</v>
      </c>
      <c r="AB106" s="144">
        <v>10533</v>
      </c>
      <c r="AC106" s="144">
        <v>9780</v>
      </c>
      <c r="AD106" s="144">
        <v>18844</v>
      </c>
      <c r="AE106" s="144">
        <v>14922</v>
      </c>
      <c r="AF106" s="144">
        <v>12147</v>
      </c>
      <c r="AG106" s="144">
        <v>8705</v>
      </c>
      <c r="AH106" s="144">
        <v>5978</v>
      </c>
      <c r="AI106" s="144"/>
      <c r="AJ106" s="144">
        <f t="shared" ref="AJ106:AL122" si="80">SUMIFS($E106:$R106,$E$4:$R$4,AJ$6)</f>
        <v>300</v>
      </c>
      <c r="AK106" s="144">
        <f t="shared" si="80"/>
        <v>673</v>
      </c>
      <c r="AL106" s="144">
        <f t="shared" si="80"/>
        <v>6953</v>
      </c>
      <c r="AM106" s="144">
        <f t="shared" ref="AM106:AM122" si="81">SUMIFS($E106:$T106,$E$4:$T$4,AM$6)</f>
        <v>18716</v>
      </c>
      <c r="AN106" s="144">
        <f t="shared" ref="AN106:AP122" si="82">SUMIFS($E106:$AI106,$E$4:$AI$4,AN$6)</f>
        <v>5104</v>
      </c>
      <c r="AO106" s="144">
        <f t="shared" si="82"/>
        <v>10533</v>
      </c>
      <c r="AP106" s="144">
        <f t="shared" si="82"/>
        <v>12147</v>
      </c>
    </row>
    <row r="107" spans="3:42" s="50" customFormat="1" ht="18">
      <c r="C107" s="145" t="s">
        <v>446</v>
      </c>
      <c r="D107" s="145" t="s">
        <v>447</v>
      </c>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v>1570</v>
      </c>
      <c r="AG107" s="144">
        <v>2825</v>
      </c>
      <c r="AH107" s="144">
        <v>2232</v>
      </c>
      <c r="AI107" s="144"/>
      <c r="AJ107" s="144"/>
      <c r="AK107" s="144"/>
      <c r="AL107" s="144"/>
      <c r="AM107" s="144"/>
      <c r="AN107" s="144"/>
      <c r="AO107" s="144"/>
      <c r="AP107" s="144"/>
    </row>
    <row r="108" spans="3:42" s="50" customFormat="1" ht="18">
      <c r="C108" s="145" t="s">
        <v>404</v>
      </c>
      <c r="D108" s="145" t="s">
        <v>524</v>
      </c>
      <c r="E108" s="144">
        <v>0</v>
      </c>
      <c r="F108" s="144">
        <v>0</v>
      </c>
      <c r="G108" s="144">
        <v>0</v>
      </c>
      <c r="H108" s="144">
        <v>4489</v>
      </c>
      <c r="I108" s="144">
        <v>3410</v>
      </c>
      <c r="J108" s="144">
        <v>5335</v>
      </c>
      <c r="K108" s="144">
        <v>5178</v>
      </c>
      <c r="L108" s="144">
        <v>5587</v>
      </c>
      <c r="M108" s="144">
        <v>7194</v>
      </c>
      <c r="N108" s="144">
        <v>8289</v>
      </c>
      <c r="O108" s="144">
        <v>12022</v>
      </c>
      <c r="P108" s="144">
        <v>18712</v>
      </c>
      <c r="Q108" s="144">
        <v>19895</v>
      </c>
      <c r="R108" s="144">
        <v>40350</v>
      </c>
      <c r="S108" s="144">
        <v>41948</v>
      </c>
      <c r="T108" s="144">
        <v>41792</v>
      </c>
      <c r="U108" s="144">
        <v>29927</v>
      </c>
      <c r="V108" s="144">
        <v>22322</v>
      </c>
      <c r="W108" s="144">
        <v>20715</v>
      </c>
      <c r="X108" s="144">
        <v>44614</v>
      </c>
      <c r="Y108" s="144">
        <v>21333</v>
      </c>
      <c r="Z108" s="144">
        <v>21062</v>
      </c>
      <c r="AA108" s="144">
        <v>29021</v>
      </c>
      <c r="AB108" s="144">
        <v>26417</v>
      </c>
      <c r="AC108" s="144">
        <v>21034</v>
      </c>
      <c r="AD108" s="144">
        <v>15627</v>
      </c>
      <c r="AE108" s="144">
        <v>19250</v>
      </c>
      <c r="AF108" s="144">
        <v>18689</v>
      </c>
      <c r="AG108" s="144">
        <v>11959</v>
      </c>
      <c r="AH108" s="144">
        <v>15492</v>
      </c>
      <c r="AI108" s="144"/>
      <c r="AJ108" s="144">
        <f t="shared" ref="AJ108:AL109" si="83">SUMIFS($E108:$R108,$E$4:$R$4,AJ$6)</f>
        <v>4489</v>
      </c>
      <c r="AK108" s="144">
        <f t="shared" si="83"/>
        <v>5587</v>
      </c>
      <c r="AL108" s="144">
        <f t="shared" si="83"/>
        <v>18712</v>
      </c>
      <c r="AM108" s="144">
        <f>SUMIFS($E108:$T108,$E$4:$T$4,AM$6)</f>
        <v>41792</v>
      </c>
      <c r="AN108" s="144">
        <f t="shared" ref="AN108:AP109" si="84">SUMIFS($E108:$AI108,$E$4:$AI$4,AN$6)</f>
        <v>44614</v>
      </c>
      <c r="AO108" s="144">
        <f t="shared" si="84"/>
        <v>26417</v>
      </c>
      <c r="AP108" s="144">
        <f t="shared" si="84"/>
        <v>18689</v>
      </c>
    </row>
    <row r="109" spans="3:42" s="50" customFormat="1" ht="18">
      <c r="C109" s="145" t="s">
        <v>405</v>
      </c>
      <c r="D109" s="145" t="s">
        <v>523</v>
      </c>
      <c r="E109" s="144">
        <v>0</v>
      </c>
      <c r="F109" s="144">
        <v>0</v>
      </c>
      <c r="G109" s="144">
        <v>0</v>
      </c>
      <c r="H109" s="144">
        <v>0</v>
      </c>
      <c r="I109" s="144">
        <v>0</v>
      </c>
      <c r="J109" s="144">
        <v>0</v>
      </c>
      <c r="K109" s="144">
        <v>0</v>
      </c>
      <c r="L109" s="144">
        <v>0</v>
      </c>
      <c r="M109" s="144">
        <v>0</v>
      </c>
      <c r="N109" s="144">
        <v>0</v>
      </c>
      <c r="O109" s="144">
        <v>0</v>
      </c>
      <c r="P109" s="144">
        <v>0</v>
      </c>
      <c r="Q109" s="144">
        <v>0</v>
      </c>
      <c r="R109" s="144">
        <v>0</v>
      </c>
      <c r="S109" s="144">
        <v>0</v>
      </c>
      <c r="T109" s="144">
        <v>0</v>
      </c>
      <c r="U109" s="144">
        <v>0</v>
      </c>
      <c r="V109" s="144">
        <v>0</v>
      </c>
      <c r="W109" s="144">
        <v>0</v>
      </c>
      <c r="X109" s="144">
        <v>0</v>
      </c>
      <c r="Y109" s="144">
        <v>0</v>
      </c>
      <c r="Z109" s="144">
        <v>0</v>
      </c>
      <c r="AA109" s="144">
        <v>0</v>
      </c>
      <c r="AB109" s="144">
        <v>4429</v>
      </c>
      <c r="AC109" s="144">
        <v>0</v>
      </c>
      <c r="AD109" s="144">
        <v>2449</v>
      </c>
      <c r="AE109" s="144">
        <v>3418</v>
      </c>
      <c r="AF109" s="144">
        <v>5737</v>
      </c>
      <c r="AG109" s="144">
        <v>6375</v>
      </c>
      <c r="AH109" s="144">
        <v>4111</v>
      </c>
      <c r="AI109" s="144"/>
      <c r="AJ109" s="144">
        <f t="shared" si="83"/>
        <v>0</v>
      </c>
      <c r="AK109" s="144">
        <f t="shared" si="83"/>
        <v>0</v>
      </c>
      <c r="AL109" s="144">
        <f t="shared" si="83"/>
        <v>0</v>
      </c>
      <c r="AM109" s="144">
        <f>SUMIFS($E109:$T109,$E$4:$T$4,AM$6)</f>
        <v>0</v>
      </c>
      <c r="AN109" s="144">
        <f t="shared" si="84"/>
        <v>0</v>
      </c>
      <c r="AO109" s="144">
        <f t="shared" si="84"/>
        <v>4429</v>
      </c>
      <c r="AP109" s="144">
        <f t="shared" si="84"/>
        <v>5737</v>
      </c>
    </row>
    <row r="110" spans="3:42" s="50" customFormat="1" ht="18">
      <c r="C110" s="145" t="s">
        <v>106</v>
      </c>
      <c r="D110" s="145" t="s">
        <v>157</v>
      </c>
      <c r="E110" s="144">
        <v>0</v>
      </c>
      <c r="F110" s="144">
        <v>0</v>
      </c>
      <c r="G110" s="144">
        <v>0</v>
      </c>
      <c r="H110" s="144">
        <v>906</v>
      </c>
      <c r="I110" s="144">
        <v>1699</v>
      </c>
      <c r="J110" s="144">
        <v>1957</v>
      </c>
      <c r="K110" s="144">
        <v>25</v>
      </c>
      <c r="L110" s="144">
        <v>6</v>
      </c>
      <c r="M110" s="144">
        <v>585</v>
      </c>
      <c r="N110" s="144">
        <v>406</v>
      </c>
      <c r="O110" s="144">
        <v>398</v>
      </c>
      <c r="P110" s="144">
        <v>724</v>
      </c>
      <c r="Q110" s="144">
        <v>750</v>
      </c>
      <c r="R110" s="144">
        <v>600</v>
      </c>
      <c r="S110" s="144">
        <v>641</v>
      </c>
      <c r="T110" s="144">
        <v>656</v>
      </c>
      <c r="U110" s="144">
        <v>562</v>
      </c>
      <c r="V110" s="144">
        <v>571</v>
      </c>
      <c r="W110" s="144">
        <v>1724</v>
      </c>
      <c r="X110" s="144">
        <v>2402</v>
      </c>
      <c r="Y110" s="144">
        <v>788</v>
      </c>
      <c r="Z110" s="144">
        <v>2454</v>
      </c>
      <c r="AA110" s="144">
        <v>6964</v>
      </c>
      <c r="AB110" s="144">
        <v>756</v>
      </c>
      <c r="AC110" s="144">
        <v>2470</v>
      </c>
      <c r="AD110" s="144">
        <v>2</v>
      </c>
      <c r="AE110" s="144">
        <v>63</v>
      </c>
      <c r="AF110" s="144">
        <v>1817</v>
      </c>
      <c r="AG110" s="144">
        <v>50</v>
      </c>
      <c r="AH110" s="144">
        <v>3843</v>
      </c>
      <c r="AI110" s="144"/>
      <c r="AJ110" s="144">
        <f t="shared" si="80"/>
        <v>906</v>
      </c>
      <c r="AK110" s="144">
        <f t="shared" si="80"/>
        <v>6</v>
      </c>
      <c r="AL110" s="144">
        <f t="shared" si="80"/>
        <v>724</v>
      </c>
      <c r="AM110" s="144">
        <f t="shared" si="81"/>
        <v>656</v>
      </c>
      <c r="AN110" s="144">
        <f t="shared" si="82"/>
        <v>2402</v>
      </c>
      <c r="AO110" s="144">
        <f t="shared" si="82"/>
        <v>756</v>
      </c>
      <c r="AP110" s="144">
        <f t="shared" si="82"/>
        <v>1817</v>
      </c>
    </row>
    <row r="111" spans="3:42" s="50" customFormat="1" ht="18">
      <c r="C111" s="145" t="s">
        <v>338</v>
      </c>
      <c r="D111" s="145" t="s">
        <v>309</v>
      </c>
      <c r="E111" s="144">
        <v>0</v>
      </c>
      <c r="F111" s="144">
        <v>0</v>
      </c>
      <c r="G111" s="144">
        <v>0</v>
      </c>
      <c r="H111" s="144">
        <v>4990</v>
      </c>
      <c r="I111" s="144">
        <v>3298</v>
      </c>
      <c r="J111" s="144">
        <v>2573</v>
      </c>
      <c r="K111" s="144">
        <v>3437</v>
      </c>
      <c r="L111" s="144">
        <v>7983</v>
      </c>
      <c r="M111" s="144">
        <v>6173</v>
      </c>
      <c r="N111" s="144">
        <v>8313</v>
      </c>
      <c r="O111" s="144">
        <v>10093</v>
      </c>
      <c r="P111" s="144">
        <v>34818</v>
      </c>
      <c r="Q111" s="144">
        <v>12847</v>
      </c>
      <c r="R111" s="144">
        <v>13511</v>
      </c>
      <c r="S111" s="144">
        <v>14445</v>
      </c>
      <c r="T111" s="144">
        <v>16270</v>
      </c>
      <c r="U111" s="144">
        <v>14568</v>
      </c>
      <c r="V111" s="144">
        <v>14713</v>
      </c>
      <c r="W111" s="144">
        <v>13689</v>
      </c>
      <c r="X111" s="144">
        <v>20997</v>
      </c>
      <c r="Y111" s="144">
        <v>13914</v>
      </c>
      <c r="Z111" s="144">
        <v>17782</v>
      </c>
      <c r="AA111" s="144">
        <v>12925</v>
      </c>
      <c r="AB111" s="144">
        <v>18235</v>
      </c>
      <c r="AC111" s="144">
        <v>24443</v>
      </c>
      <c r="AD111" s="144">
        <v>18224</v>
      </c>
      <c r="AE111" s="144">
        <v>18369</v>
      </c>
      <c r="AF111" s="144">
        <v>26220</v>
      </c>
      <c r="AG111" s="144">
        <v>13273</v>
      </c>
      <c r="AH111" s="144">
        <v>24948</v>
      </c>
      <c r="AI111" s="144"/>
      <c r="AJ111" s="144">
        <f t="shared" si="80"/>
        <v>4990</v>
      </c>
      <c r="AK111" s="144">
        <f t="shared" si="80"/>
        <v>7983</v>
      </c>
      <c r="AL111" s="144">
        <f t="shared" si="80"/>
        <v>34818</v>
      </c>
      <c r="AM111" s="144">
        <f t="shared" si="81"/>
        <v>16270</v>
      </c>
      <c r="AN111" s="144">
        <f t="shared" si="82"/>
        <v>20997</v>
      </c>
      <c r="AO111" s="144">
        <f t="shared" si="82"/>
        <v>18235</v>
      </c>
      <c r="AP111" s="144">
        <f t="shared" si="82"/>
        <v>26220</v>
      </c>
    </row>
    <row r="112" spans="3:42" s="50" customFormat="1" ht="18">
      <c r="C112" s="145" t="s">
        <v>403</v>
      </c>
      <c r="D112" s="145" t="s">
        <v>158</v>
      </c>
      <c r="E112" s="144">
        <v>0</v>
      </c>
      <c r="F112" s="144">
        <v>0</v>
      </c>
      <c r="G112" s="144">
        <v>0</v>
      </c>
      <c r="H112" s="144">
        <v>1449</v>
      </c>
      <c r="I112" s="144">
        <v>1429</v>
      </c>
      <c r="J112" s="144">
        <v>455</v>
      </c>
      <c r="K112" s="144">
        <v>321</v>
      </c>
      <c r="L112" s="144">
        <v>209</v>
      </c>
      <c r="M112" s="144">
        <v>102</v>
      </c>
      <c r="N112" s="144">
        <v>0</v>
      </c>
      <c r="O112" s="144">
        <v>682</v>
      </c>
      <c r="P112" s="144">
        <v>660</v>
      </c>
      <c r="Q112" s="144">
        <v>639</v>
      </c>
      <c r="R112" s="144">
        <v>618</v>
      </c>
      <c r="S112" s="144">
        <v>0</v>
      </c>
      <c r="T112" s="144">
        <v>0</v>
      </c>
      <c r="U112" s="144">
        <v>386</v>
      </c>
      <c r="V112" s="144">
        <v>326</v>
      </c>
      <c r="W112" s="144">
        <v>351</v>
      </c>
      <c r="X112" s="144">
        <v>350</v>
      </c>
      <c r="Y112" s="144">
        <v>395</v>
      </c>
      <c r="Z112" s="144">
        <v>440</v>
      </c>
      <c r="AA112" s="144">
        <v>155</v>
      </c>
      <c r="AB112" s="144">
        <v>166</v>
      </c>
      <c r="AC112" s="144">
        <v>165</v>
      </c>
      <c r="AD112" s="144">
        <v>141</v>
      </c>
      <c r="AE112" s="144">
        <v>96</v>
      </c>
      <c r="AF112" s="144">
        <v>0</v>
      </c>
      <c r="AG112" s="144">
        <v>0</v>
      </c>
      <c r="AH112" s="144">
        <v>0</v>
      </c>
      <c r="AI112" s="144"/>
      <c r="AJ112" s="144">
        <f t="shared" si="80"/>
        <v>1449</v>
      </c>
      <c r="AK112" s="144">
        <f t="shared" si="80"/>
        <v>209</v>
      </c>
      <c r="AL112" s="144">
        <f t="shared" si="80"/>
        <v>660</v>
      </c>
      <c r="AM112" s="144">
        <f t="shared" si="81"/>
        <v>0</v>
      </c>
      <c r="AN112" s="144">
        <f t="shared" si="82"/>
        <v>350</v>
      </c>
      <c r="AO112" s="144">
        <f t="shared" si="82"/>
        <v>166</v>
      </c>
      <c r="AP112" s="144">
        <f t="shared" si="82"/>
        <v>0</v>
      </c>
    </row>
    <row r="113" spans="3:42" s="50" customFormat="1" ht="18">
      <c r="C113" s="145" t="s">
        <v>376</v>
      </c>
      <c r="D113" s="145" t="s">
        <v>525</v>
      </c>
      <c r="E113" s="144">
        <v>0</v>
      </c>
      <c r="F113" s="144">
        <v>0</v>
      </c>
      <c r="G113" s="144">
        <v>0</v>
      </c>
      <c r="H113" s="144">
        <v>0</v>
      </c>
      <c r="I113" s="144">
        <v>0</v>
      </c>
      <c r="J113" s="144">
        <v>0</v>
      </c>
      <c r="K113" s="144">
        <v>0</v>
      </c>
      <c r="L113" s="144">
        <v>0</v>
      </c>
      <c r="M113" s="144">
        <v>0</v>
      </c>
      <c r="N113" s="144">
        <v>0</v>
      </c>
      <c r="O113" s="144">
        <v>0</v>
      </c>
      <c r="P113" s="144">
        <v>28303</v>
      </c>
      <c r="Q113" s="144">
        <v>24819</v>
      </c>
      <c r="R113" s="144">
        <v>9281</v>
      </c>
      <c r="S113" s="144">
        <v>7864</v>
      </c>
      <c r="T113" s="144">
        <v>6707</v>
      </c>
      <c r="U113" s="144">
        <v>10278</v>
      </c>
      <c r="V113" s="144">
        <v>10227</v>
      </c>
      <c r="W113" s="144">
        <v>9242</v>
      </c>
      <c r="X113" s="144">
        <v>12231</v>
      </c>
      <c r="Y113" s="144">
        <v>18611</v>
      </c>
      <c r="Z113" s="144">
        <v>17339</v>
      </c>
      <c r="AA113" s="144">
        <v>16222</v>
      </c>
      <c r="AB113" s="144">
        <v>23281</v>
      </c>
      <c r="AC113" s="144">
        <v>17294</v>
      </c>
      <c r="AD113" s="144">
        <v>20724</v>
      </c>
      <c r="AE113" s="144">
        <v>18619</v>
      </c>
      <c r="AF113" s="144">
        <v>13261</v>
      </c>
      <c r="AG113" s="144">
        <v>13281</v>
      </c>
      <c r="AH113" s="144">
        <v>10916</v>
      </c>
      <c r="AI113" s="144"/>
      <c r="AJ113" s="144">
        <f t="shared" ref="AJ113:AL115" si="85">SUMIFS($E113:$R113,$E$4:$R$4,AJ$6)</f>
        <v>0</v>
      </c>
      <c r="AK113" s="144">
        <f t="shared" si="85"/>
        <v>0</v>
      </c>
      <c r="AL113" s="144">
        <f t="shared" si="85"/>
        <v>28303</v>
      </c>
      <c r="AM113" s="144">
        <f>SUMIFS($E113:$T113,$E$4:$T$4,AM$6)</f>
        <v>6707</v>
      </c>
      <c r="AN113" s="144">
        <f t="shared" ref="AN113:AP115" si="86">SUMIFS($E113:$AI113,$E$4:$AI$4,AN$6)</f>
        <v>12231</v>
      </c>
      <c r="AO113" s="144">
        <f t="shared" si="86"/>
        <v>23281</v>
      </c>
      <c r="AP113" s="144">
        <f t="shared" si="86"/>
        <v>13261</v>
      </c>
    </row>
    <row r="114" spans="3:42" s="50" customFormat="1" ht="18">
      <c r="C114" s="145" t="s">
        <v>111</v>
      </c>
      <c r="D114" s="145" t="s">
        <v>159</v>
      </c>
      <c r="E114" s="144">
        <v>0</v>
      </c>
      <c r="F114" s="144">
        <v>0</v>
      </c>
      <c r="G114" s="144">
        <v>0</v>
      </c>
      <c r="H114" s="144">
        <v>0</v>
      </c>
      <c r="I114" s="144">
        <v>0</v>
      </c>
      <c r="J114" s="144">
        <v>0</v>
      </c>
      <c r="K114" s="144">
        <v>0</v>
      </c>
      <c r="L114" s="144">
        <v>0</v>
      </c>
      <c r="M114" s="144">
        <v>0</v>
      </c>
      <c r="N114" s="144">
        <v>0</v>
      </c>
      <c r="O114" s="144">
        <v>0</v>
      </c>
      <c r="P114" s="144">
        <v>3375</v>
      </c>
      <c r="Q114" s="144">
        <v>3375</v>
      </c>
      <c r="R114" s="144">
        <v>5749</v>
      </c>
      <c r="S114" s="144">
        <v>5749</v>
      </c>
      <c r="T114" s="144">
        <v>5749</v>
      </c>
      <c r="U114" s="144">
        <v>5749</v>
      </c>
      <c r="V114" s="144">
        <v>5749</v>
      </c>
      <c r="W114" s="144">
        <v>5749</v>
      </c>
      <c r="X114" s="144">
        <v>5996</v>
      </c>
      <c r="Y114" s="144">
        <v>5915</v>
      </c>
      <c r="Z114" s="144">
        <v>5858</v>
      </c>
      <c r="AA114" s="144">
        <v>5801</v>
      </c>
      <c r="AB114" s="144">
        <v>5749</v>
      </c>
      <c r="AC114" s="144">
        <v>5873</v>
      </c>
      <c r="AD114" s="144">
        <v>5839</v>
      </c>
      <c r="AE114" s="144">
        <v>5840</v>
      </c>
      <c r="AF114" s="144">
        <v>5795</v>
      </c>
      <c r="AG114" s="144">
        <v>5761</v>
      </c>
      <c r="AH114" s="144">
        <v>5841</v>
      </c>
      <c r="AI114" s="144"/>
      <c r="AJ114" s="144">
        <f t="shared" si="85"/>
        <v>0</v>
      </c>
      <c r="AK114" s="144">
        <f t="shared" si="85"/>
        <v>0</v>
      </c>
      <c r="AL114" s="144">
        <f t="shared" si="85"/>
        <v>3375</v>
      </c>
      <c r="AM114" s="144">
        <f>SUMIFS($E114:$T114,$E$4:$T$4,AM$6)</f>
        <v>5749</v>
      </c>
      <c r="AN114" s="144">
        <f t="shared" si="86"/>
        <v>5996</v>
      </c>
      <c r="AO114" s="144">
        <f t="shared" si="86"/>
        <v>5749</v>
      </c>
      <c r="AP114" s="144">
        <f t="shared" si="86"/>
        <v>5795</v>
      </c>
    </row>
    <row r="115" spans="3:42" s="50" customFormat="1" ht="18">
      <c r="C115" s="145" t="s">
        <v>377</v>
      </c>
      <c r="D115" s="145" t="s">
        <v>526</v>
      </c>
      <c r="E115" s="144">
        <v>0</v>
      </c>
      <c r="F115" s="144">
        <v>0</v>
      </c>
      <c r="G115" s="144">
        <v>0</v>
      </c>
      <c r="H115" s="144">
        <v>0</v>
      </c>
      <c r="I115" s="144">
        <v>0</v>
      </c>
      <c r="J115" s="144">
        <v>0</v>
      </c>
      <c r="K115" s="144">
        <v>0</v>
      </c>
      <c r="L115" s="144">
        <v>0</v>
      </c>
      <c r="M115" s="144">
        <v>0</v>
      </c>
      <c r="N115" s="144">
        <v>0</v>
      </c>
      <c r="O115" s="144">
        <v>0</v>
      </c>
      <c r="P115" s="144">
        <v>0</v>
      </c>
      <c r="Q115" s="144">
        <v>0</v>
      </c>
      <c r="R115" s="144">
        <v>0</v>
      </c>
      <c r="S115" s="144">
        <v>0</v>
      </c>
      <c r="T115" s="144">
        <v>0</v>
      </c>
      <c r="U115" s="144">
        <v>0</v>
      </c>
      <c r="V115" s="144">
        <v>0</v>
      </c>
      <c r="W115" s="144">
        <v>0</v>
      </c>
      <c r="X115" s="144">
        <v>0</v>
      </c>
      <c r="Y115" s="144">
        <v>0</v>
      </c>
      <c r="Z115" s="144">
        <v>0</v>
      </c>
      <c r="AA115" s="144">
        <v>0</v>
      </c>
      <c r="AB115" s="144">
        <v>0</v>
      </c>
      <c r="AC115" s="144">
        <v>4491</v>
      </c>
      <c r="AD115" s="144">
        <v>4491</v>
      </c>
      <c r="AE115" s="144">
        <v>9320</v>
      </c>
      <c r="AF115" s="144">
        <v>6329</v>
      </c>
      <c r="AG115" s="144">
        <v>7155</v>
      </c>
      <c r="AH115" s="144">
        <v>2031</v>
      </c>
      <c r="AI115" s="144"/>
      <c r="AJ115" s="144">
        <f t="shared" si="85"/>
        <v>0</v>
      </c>
      <c r="AK115" s="144">
        <f t="shared" si="85"/>
        <v>0</v>
      </c>
      <c r="AL115" s="144">
        <f t="shared" si="85"/>
        <v>0</v>
      </c>
      <c r="AM115" s="144">
        <f>SUMIFS($E115:$T115,$E$4:$T$4,AM$6)</f>
        <v>0</v>
      </c>
      <c r="AN115" s="144">
        <f t="shared" si="86"/>
        <v>0</v>
      </c>
      <c r="AO115" s="144">
        <f t="shared" si="86"/>
        <v>0</v>
      </c>
      <c r="AP115" s="144">
        <f t="shared" si="86"/>
        <v>6329</v>
      </c>
    </row>
    <row r="116" spans="3:42" s="50" customFormat="1" ht="18">
      <c r="C116" s="145" t="s">
        <v>109</v>
      </c>
      <c r="D116" s="145" t="s">
        <v>527</v>
      </c>
      <c r="E116" s="144">
        <v>0</v>
      </c>
      <c r="F116" s="144">
        <v>0</v>
      </c>
      <c r="G116" s="144">
        <v>0</v>
      </c>
      <c r="H116" s="144">
        <v>0</v>
      </c>
      <c r="I116" s="144">
        <v>0</v>
      </c>
      <c r="J116" s="144">
        <v>0</v>
      </c>
      <c r="K116" s="144">
        <v>0</v>
      </c>
      <c r="L116" s="144">
        <v>0</v>
      </c>
      <c r="M116" s="144">
        <v>0</v>
      </c>
      <c r="N116" s="144">
        <v>0</v>
      </c>
      <c r="O116" s="144">
        <v>0</v>
      </c>
      <c r="P116" s="144">
        <v>0</v>
      </c>
      <c r="Q116" s="144">
        <v>0</v>
      </c>
      <c r="R116" s="144">
        <v>292151</v>
      </c>
      <c r="S116" s="144">
        <v>308881</v>
      </c>
      <c r="T116" s="144">
        <v>356016</v>
      </c>
      <c r="U116" s="144">
        <v>276010</v>
      </c>
      <c r="V116" s="144">
        <v>0</v>
      </c>
      <c r="W116" s="144">
        <v>0</v>
      </c>
      <c r="X116" s="144">
        <v>0</v>
      </c>
      <c r="Y116" s="144">
        <v>0</v>
      </c>
      <c r="Z116" s="144">
        <v>0</v>
      </c>
      <c r="AA116" s="144">
        <v>0</v>
      </c>
      <c r="AB116" s="144">
        <v>0</v>
      </c>
      <c r="AC116" s="144">
        <v>0</v>
      </c>
      <c r="AD116" s="144">
        <v>0</v>
      </c>
      <c r="AE116" s="144">
        <v>0</v>
      </c>
      <c r="AF116" s="144">
        <v>0</v>
      </c>
      <c r="AG116" s="144">
        <v>0</v>
      </c>
      <c r="AH116" s="144">
        <v>0</v>
      </c>
      <c r="AI116" s="144"/>
      <c r="AJ116" s="144">
        <f t="shared" si="80"/>
        <v>0</v>
      </c>
      <c r="AK116" s="144">
        <f t="shared" si="80"/>
        <v>0</v>
      </c>
      <c r="AL116" s="144">
        <f t="shared" si="80"/>
        <v>0</v>
      </c>
      <c r="AM116" s="144">
        <f t="shared" si="81"/>
        <v>356016</v>
      </c>
      <c r="AN116" s="144">
        <f t="shared" si="82"/>
        <v>0</v>
      </c>
      <c r="AO116" s="144">
        <f t="shared" si="82"/>
        <v>0</v>
      </c>
      <c r="AP116" s="144">
        <f t="shared" si="82"/>
        <v>0</v>
      </c>
    </row>
    <row r="117" spans="3:42" s="50" customFormat="1" ht="18">
      <c r="C117" s="145" t="s">
        <v>483</v>
      </c>
      <c r="D117" s="145" t="s">
        <v>484</v>
      </c>
      <c r="E117" s="144">
        <v>0</v>
      </c>
      <c r="F117" s="144">
        <v>0</v>
      </c>
      <c r="G117" s="144">
        <v>0</v>
      </c>
      <c r="H117" s="144">
        <v>0</v>
      </c>
      <c r="I117" s="144">
        <v>0</v>
      </c>
      <c r="J117" s="144">
        <v>0</v>
      </c>
      <c r="K117" s="144">
        <v>0</v>
      </c>
      <c r="L117" s="144">
        <v>4686</v>
      </c>
      <c r="M117" s="144">
        <v>4686</v>
      </c>
      <c r="N117" s="144">
        <v>337</v>
      </c>
      <c r="O117" s="144">
        <v>21</v>
      </c>
      <c r="P117" s="144">
        <v>21</v>
      </c>
      <c r="Q117" s="144">
        <v>21</v>
      </c>
      <c r="R117" s="144">
        <v>19</v>
      </c>
      <c r="S117" s="144">
        <v>19</v>
      </c>
      <c r="T117" s="144">
        <v>19</v>
      </c>
      <c r="U117" s="144">
        <v>19</v>
      </c>
      <c r="V117" s="144">
        <v>19</v>
      </c>
      <c r="W117" s="144">
        <v>19</v>
      </c>
      <c r="X117" s="144">
        <v>19</v>
      </c>
      <c r="Y117" s="144">
        <v>19</v>
      </c>
      <c r="Z117" s="144">
        <v>14</v>
      </c>
      <c r="AA117" s="144">
        <v>14</v>
      </c>
      <c r="AB117" s="144">
        <v>0</v>
      </c>
      <c r="AC117" s="144">
        <v>0</v>
      </c>
      <c r="AD117" s="144">
        <v>0</v>
      </c>
      <c r="AE117" s="144">
        <v>0</v>
      </c>
      <c r="AF117" s="144">
        <v>104</v>
      </c>
      <c r="AG117" s="144">
        <v>0</v>
      </c>
      <c r="AH117" s="144">
        <v>0</v>
      </c>
      <c r="AI117" s="144"/>
      <c r="AJ117" s="144">
        <f t="shared" si="80"/>
        <v>0</v>
      </c>
      <c r="AK117" s="144">
        <f t="shared" si="80"/>
        <v>4686</v>
      </c>
      <c r="AL117" s="144">
        <f t="shared" si="80"/>
        <v>21</v>
      </c>
      <c r="AM117" s="144">
        <f t="shared" si="81"/>
        <v>19</v>
      </c>
      <c r="AN117" s="144">
        <f t="shared" si="82"/>
        <v>19</v>
      </c>
      <c r="AO117" s="144">
        <f t="shared" si="82"/>
        <v>0</v>
      </c>
      <c r="AP117" s="144">
        <f t="shared" si="82"/>
        <v>104</v>
      </c>
    </row>
    <row r="118" spans="3:42" s="50" customFormat="1" ht="18">
      <c r="C118" s="145" t="s">
        <v>112</v>
      </c>
      <c r="D118" s="145" t="s">
        <v>160</v>
      </c>
      <c r="E118" s="144">
        <v>0</v>
      </c>
      <c r="F118" s="144">
        <v>0</v>
      </c>
      <c r="G118" s="144">
        <v>0</v>
      </c>
      <c r="H118" s="144">
        <v>0</v>
      </c>
      <c r="I118" s="144">
        <v>0</v>
      </c>
      <c r="J118" s="144">
        <v>0</v>
      </c>
      <c r="K118" s="144">
        <v>0</v>
      </c>
      <c r="L118" s="144">
        <v>0</v>
      </c>
      <c r="M118" s="144">
        <v>0</v>
      </c>
      <c r="N118" s="144">
        <v>0</v>
      </c>
      <c r="O118" s="144">
        <v>0</v>
      </c>
      <c r="P118" s="144">
        <v>0</v>
      </c>
      <c r="Q118" s="144">
        <v>0</v>
      </c>
      <c r="R118" s="144">
        <v>5195</v>
      </c>
      <c r="S118" s="144">
        <v>5195</v>
      </c>
      <c r="T118" s="144">
        <v>8034</v>
      </c>
      <c r="U118" s="144">
        <v>8035</v>
      </c>
      <c r="V118" s="144">
        <v>27965</v>
      </c>
      <c r="W118" s="144">
        <v>23837</v>
      </c>
      <c r="X118" s="144">
        <v>37839</v>
      </c>
      <c r="Y118" s="144">
        <v>37839</v>
      </c>
      <c r="Z118" s="144">
        <v>3986</v>
      </c>
      <c r="AA118" s="144">
        <v>0</v>
      </c>
      <c r="AB118" s="144">
        <v>0</v>
      </c>
      <c r="AC118" s="144">
        <v>0</v>
      </c>
      <c r="AD118" s="144">
        <v>0</v>
      </c>
      <c r="AE118" s="144">
        <v>0</v>
      </c>
      <c r="AF118" s="144">
        <v>0</v>
      </c>
      <c r="AG118" s="144">
        <v>0</v>
      </c>
      <c r="AH118" s="144">
        <v>0</v>
      </c>
      <c r="AI118" s="144"/>
      <c r="AJ118" s="144">
        <f t="shared" si="80"/>
        <v>0</v>
      </c>
      <c r="AK118" s="144">
        <f t="shared" si="80"/>
        <v>0</v>
      </c>
      <c r="AL118" s="144">
        <f t="shared" si="80"/>
        <v>0</v>
      </c>
      <c r="AM118" s="144">
        <f t="shared" si="81"/>
        <v>8034</v>
      </c>
      <c r="AN118" s="144">
        <f t="shared" si="82"/>
        <v>37839</v>
      </c>
      <c r="AO118" s="144">
        <f t="shared" si="82"/>
        <v>0</v>
      </c>
      <c r="AP118" s="144">
        <f t="shared" si="82"/>
        <v>0</v>
      </c>
    </row>
    <row r="119" spans="3:42" s="50" customFormat="1" ht="18">
      <c r="C119" s="145" t="s">
        <v>132</v>
      </c>
      <c r="D119" s="145" t="s">
        <v>164</v>
      </c>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c r="AA119" s="144"/>
      <c r="AB119" s="144">
        <v>4491</v>
      </c>
      <c r="AC119" s="144">
        <v>0</v>
      </c>
      <c r="AD119" s="144">
        <v>0</v>
      </c>
      <c r="AE119" s="144">
        <v>0</v>
      </c>
      <c r="AF119" s="144">
        <v>0</v>
      </c>
      <c r="AG119" s="144">
        <v>0</v>
      </c>
      <c r="AH119" s="144">
        <v>0</v>
      </c>
      <c r="AI119" s="144"/>
      <c r="AJ119" s="144">
        <f t="shared" si="80"/>
        <v>0</v>
      </c>
      <c r="AK119" s="144">
        <f t="shared" si="80"/>
        <v>0</v>
      </c>
      <c r="AL119" s="144">
        <f t="shared" si="80"/>
        <v>0</v>
      </c>
      <c r="AM119" s="144">
        <f t="shared" si="81"/>
        <v>0</v>
      </c>
      <c r="AN119" s="144">
        <f t="shared" si="82"/>
        <v>0</v>
      </c>
      <c r="AO119" s="144">
        <f t="shared" si="82"/>
        <v>4491</v>
      </c>
      <c r="AP119" s="144">
        <f t="shared" si="82"/>
        <v>0</v>
      </c>
    </row>
    <row r="120" spans="3:42" s="50" customFormat="1" ht="18">
      <c r="C120" s="145" t="s">
        <v>94</v>
      </c>
      <c r="D120" s="145" t="s">
        <v>146</v>
      </c>
      <c r="E120" s="144">
        <v>0</v>
      </c>
      <c r="F120" s="144">
        <v>0</v>
      </c>
      <c r="G120" s="144">
        <v>0</v>
      </c>
      <c r="H120" s="144">
        <v>0</v>
      </c>
      <c r="I120" s="144">
        <v>0</v>
      </c>
      <c r="J120" s="144">
        <v>0</v>
      </c>
      <c r="K120" s="144">
        <v>0</v>
      </c>
      <c r="L120" s="144">
        <v>0</v>
      </c>
      <c r="M120" s="144">
        <v>0</v>
      </c>
      <c r="N120" s="144">
        <v>0</v>
      </c>
      <c r="O120" s="144">
        <v>0</v>
      </c>
      <c r="P120" s="144">
        <v>0</v>
      </c>
      <c r="Q120" s="144">
        <v>0</v>
      </c>
      <c r="R120" s="144">
        <v>16910</v>
      </c>
      <c r="S120" s="144">
        <v>12448</v>
      </c>
      <c r="T120" s="144">
        <v>13426</v>
      </c>
      <c r="U120" s="144">
        <v>6643</v>
      </c>
      <c r="V120" s="144">
        <v>367</v>
      </c>
      <c r="W120" s="144">
        <v>225</v>
      </c>
      <c r="X120" s="144">
        <v>165</v>
      </c>
      <c r="Y120" s="144">
        <v>578</v>
      </c>
      <c r="Z120" s="144">
        <v>130</v>
      </c>
      <c r="AA120" s="144">
        <v>37</v>
      </c>
      <c r="AB120" s="144">
        <v>132</v>
      </c>
      <c r="AC120" s="144">
        <v>0</v>
      </c>
      <c r="AD120" s="144">
        <v>0</v>
      </c>
      <c r="AE120" s="144">
        <v>0</v>
      </c>
      <c r="AF120" s="144">
        <v>0</v>
      </c>
      <c r="AG120" s="144">
        <v>0</v>
      </c>
      <c r="AH120" s="144">
        <v>0</v>
      </c>
      <c r="AI120" s="144"/>
      <c r="AJ120" s="144">
        <f t="shared" si="80"/>
        <v>0</v>
      </c>
      <c r="AK120" s="144">
        <f t="shared" si="80"/>
        <v>0</v>
      </c>
      <c r="AL120" s="144">
        <f t="shared" si="80"/>
        <v>0</v>
      </c>
      <c r="AM120" s="144">
        <f t="shared" si="81"/>
        <v>13426</v>
      </c>
      <c r="AN120" s="144">
        <f t="shared" si="82"/>
        <v>165</v>
      </c>
      <c r="AO120" s="144">
        <f t="shared" si="82"/>
        <v>132</v>
      </c>
      <c r="AP120" s="144">
        <f t="shared" si="82"/>
        <v>0</v>
      </c>
    </row>
    <row r="121" spans="3:42" s="50" customFormat="1" ht="18">
      <c r="C121" s="145" t="s">
        <v>105</v>
      </c>
      <c r="D121" s="145" t="s">
        <v>528</v>
      </c>
      <c r="E121" s="144">
        <v>0</v>
      </c>
      <c r="F121" s="144">
        <v>0</v>
      </c>
      <c r="G121" s="144">
        <v>0</v>
      </c>
      <c r="H121" s="144">
        <v>0</v>
      </c>
      <c r="I121" s="144">
        <v>0</v>
      </c>
      <c r="J121" s="144">
        <v>2128</v>
      </c>
      <c r="K121" s="144">
        <v>7122</v>
      </c>
      <c r="L121" s="144">
        <v>0</v>
      </c>
      <c r="M121" s="144">
        <v>728</v>
      </c>
      <c r="N121" s="144">
        <v>291</v>
      </c>
      <c r="O121" s="144">
        <v>303</v>
      </c>
      <c r="P121" s="144">
        <v>305</v>
      </c>
      <c r="Q121" s="144">
        <v>251</v>
      </c>
      <c r="R121" s="144">
        <v>258</v>
      </c>
      <c r="S121" s="144">
        <v>181</v>
      </c>
      <c r="T121" s="144">
        <v>132</v>
      </c>
      <c r="U121" s="144">
        <v>65</v>
      </c>
      <c r="V121" s="144">
        <v>0</v>
      </c>
      <c r="W121" s="144">
        <v>0</v>
      </c>
      <c r="X121" s="144">
        <v>0</v>
      </c>
      <c r="Y121" s="144">
        <v>0</v>
      </c>
      <c r="Z121" s="144">
        <v>0</v>
      </c>
      <c r="AA121" s="144">
        <v>0</v>
      </c>
      <c r="AB121" s="144">
        <v>0</v>
      </c>
      <c r="AC121" s="144">
        <v>0</v>
      </c>
      <c r="AD121" s="144">
        <v>0</v>
      </c>
      <c r="AE121" s="144">
        <v>0</v>
      </c>
      <c r="AF121" s="144">
        <v>0</v>
      </c>
      <c r="AG121" s="144">
        <v>0</v>
      </c>
      <c r="AH121" s="144">
        <v>0</v>
      </c>
      <c r="AI121" s="144"/>
      <c r="AJ121" s="144">
        <f>SUMIFS($E121:$R121,$E$4:$R$4,AJ$6)</f>
        <v>0</v>
      </c>
      <c r="AK121" s="144">
        <f>SUMIFS($E121:$R121,$E$4:$R$4,AK$6)</f>
        <v>0</v>
      </c>
      <c r="AL121" s="144">
        <f>SUMIFS($E121:$R121,$E$4:$R$4,AL$6)</f>
        <v>305</v>
      </c>
      <c r="AM121" s="144">
        <f>SUMIFS($E121:$T121,$E$4:$T$4,AM$6)</f>
        <v>132</v>
      </c>
      <c r="AN121" s="144">
        <f>SUMIFS($E121:$AI121,$E$4:$AI$4,AN$6)</f>
        <v>0</v>
      </c>
      <c r="AO121" s="144">
        <f>SUMIFS($E121:$AI121,$E$4:$AI$4,AO$6)</f>
        <v>0</v>
      </c>
      <c r="AP121" s="144">
        <f>SUMIFS($E121:$AI121,$E$4:$AI$4,AP$6)</f>
        <v>0</v>
      </c>
    </row>
    <row r="122" spans="3:42" s="50" customFormat="1" ht="18">
      <c r="C122" s="145" t="s">
        <v>113</v>
      </c>
      <c r="D122" s="145" t="s">
        <v>161</v>
      </c>
      <c r="E122" s="144">
        <v>0</v>
      </c>
      <c r="F122" s="144">
        <v>0</v>
      </c>
      <c r="G122" s="144">
        <v>0</v>
      </c>
      <c r="H122" s="144">
        <v>102</v>
      </c>
      <c r="I122" s="144">
        <v>3</v>
      </c>
      <c r="J122" s="144">
        <v>27</v>
      </c>
      <c r="K122" s="144">
        <v>14</v>
      </c>
      <c r="L122" s="144">
        <v>36</v>
      </c>
      <c r="M122" s="144">
        <v>176</v>
      </c>
      <c r="N122" s="144">
        <v>2123</v>
      </c>
      <c r="O122" s="144">
        <v>1147</v>
      </c>
      <c r="P122" s="144">
        <v>3984</v>
      </c>
      <c r="Q122" s="144">
        <v>4924</v>
      </c>
      <c r="R122" s="144">
        <v>2202</v>
      </c>
      <c r="S122" s="144">
        <v>1658</v>
      </c>
      <c r="T122" s="144">
        <v>4097</v>
      </c>
      <c r="U122" s="144">
        <v>2331</v>
      </c>
      <c r="V122" s="144">
        <v>1364</v>
      </c>
      <c r="W122" s="144">
        <v>1114</v>
      </c>
      <c r="X122" s="144">
        <v>1855</v>
      </c>
      <c r="Y122" s="144">
        <v>923</v>
      </c>
      <c r="Z122" s="144">
        <v>3799</v>
      </c>
      <c r="AA122" s="144">
        <v>6848</v>
      </c>
      <c r="AB122" s="144">
        <v>7190</v>
      </c>
      <c r="AC122" s="144">
        <v>6660</v>
      </c>
      <c r="AD122" s="144">
        <v>2810</v>
      </c>
      <c r="AE122" s="144">
        <v>4697</v>
      </c>
      <c r="AF122" s="144">
        <v>3751</v>
      </c>
      <c r="AG122" s="144">
        <v>4351</v>
      </c>
      <c r="AH122" s="144">
        <v>5286</v>
      </c>
      <c r="AI122" s="144"/>
      <c r="AJ122" s="144">
        <f t="shared" si="80"/>
        <v>102</v>
      </c>
      <c r="AK122" s="144">
        <f t="shared" si="80"/>
        <v>36</v>
      </c>
      <c r="AL122" s="144">
        <f t="shared" si="80"/>
        <v>3984</v>
      </c>
      <c r="AM122" s="144">
        <f t="shared" si="81"/>
        <v>4097</v>
      </c>
      <c r="AN122" s="144">
        <f t="shared" si="82"/>
        <v>1855</v>
      </c>
      <c r="AO122" s="144">
        <f t="shared" si="82"/>
        <v>7190</v>
      </c>
      <c r="AP122" s="144">
        <f t="shared" si="82"/>
        <v>3751</v>
      </c>
    </row>
    <row r="123" spans="3:42" s="50" customFormat="1" ht="5.25" customHeight="1">
      <c r="C123" s="145"/>
      <c r="D123" s="145"/>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row>
    <row r="124" spans="3:42" s="50" customFormat="1" ht="18">
      <c r="C124" s="145" t="s">
        <v>305</v>
      </c>
      <c r="D124" s="145" t="s">
        <v>306</v>
      </c>
      <c r="E124" s="144">
        <v>0</v>
      </c>
      <c r="F124" s="144">
        <v>0</v>
      </c>
      <c r="G124" s="144">
        <v>0</v>
      </c>
      <c r="H124" s="144">
        <v>0</v>
      </c>
      <c r="I124" s="144">
        <v>0</v>
      </c>
      <c r="J124" s="144">
        <v>0</v>
      </c>
      <c r="K124" s="144">
        <v>0</v>
      </c>
      <c r="L124" s="144">
        <v>0</v>
      </c>
      <c r="M124" s="144">
        <v>0</v>
      </c>
      <c r="N124" s="144">
        <v>0</v>
      </c>
      <c r="O124" s="144">
        <v>0</v>
      </c>
      <c r="P124" s="144">
        <v>0</v>
      </c>
      <c r="Q124" s="144">
        <v>0</v>
      </c>
      <c r="R124" s="144">
        <v>0</v>
      </c>
      <c r="S124" s="144">
        <v>0</v>
      </c>
      <c r="T124" s="144">
        <v>0</v>
      </c>
      <c r="U124" s="144">
        <v>0</v>
      </c>
      <c r="V124" s="144">
        <v>250372</v>
      </c>
      <c r="W124" s="144">
        <v>273394</v>
      </c>
      <c r="X124" s="144">
        <v>0</v>
      </c>
      <c r="Y124" s="144">
        <v>0</v>
      </c>
      <c r="Z124" s="144">
        <v>0</v>
      </c>
      <c r="AA124" s="144">
        <v>0</v>
      </c>
      <c r="AB124" s="144">
        <v>0</v>
      </c>
      <c r="AC124" s="144">
        <v>0</v>
      </c>
      <c r="AD124" s="144">
        <v>0</v>
      </c>
      <c r="AE124" s="144">
        <v>0</v>
      </c>
      <c r="AF124" s="144">
        <v>0</v>
      </c>
      <c r="AG124" s="144">
        <v>0</v>
      </c>
      <c r="AH124" s="144">
        <v>0</v>
      </c>
      <c r="AI124" s="144"/>
      <c r="AJ124" s="144">
        <f>SUMIFS($E124:$R124,$E$4:$R$4,AJ$6)</f>
        <v>0</v>
      </c>
      <c r="AK124" s="144">
        <f>SUMIFS($E124:$R124,$E$4:$R$4,AK$6)</f>
        <v>0</v>
      </c>
      <c r="AL124" s="144">
        <f>SUMIFS($E124:$R124,$E$4:$R$4,AL$6)</f>
        <v>0</v>
      </c>
      <c r="AM124" s="144">
        <f>SUMIFS($E124:$T124,$E$4:$T$4,AM$6)</f>
        <v>0</v>
      </c>
      <c r="AN124" s="144">
        <f>SUMIFS($E124:$AI124,$E$4:$AI$4,AN$6)</f>
        <v>0</v>
      </c>
      <c r="AO124" s="144">
        <f>SUMIFS($E124:$AI124,$E$4:$AI$4,AO$6)</f>
        <v>0</v>
      </c>
      <c r="AP124" s="144">
        <f>SUMIFS($E124:$AI124,$E$4:$AI$4,AP$6)</f>
        <v>0</v>
      </c>
    </row>
    <row r="125" spans="3:42" s="50" customFormat="1" ht="5.25" customHeight="1">
      <c r="C125" s="145"/>
      <c r="D125" s="145"/>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row>
    <row r="126" spans="3:42" s="62" customFormat="1" ht="18">
      <c r="C126" s="147" t="s">
        <v>114</v>
      </c>
      <c r="D126" s="147" t="s">
        <v>162</v>
      </c>
      <c r="E126" s="149">
        <f t="shared" ref="E126:AF126" si="87">SUM(E106:E122,E124)</f>
        <v>0</v>
      </c>
      <c r="F126" s="149">
        <f t="shared" si="87"/>
        <v>0</v>
      </c>
      <c r="G126" s="149">
        <f t="shared" si="87"/>
        <v>0</v>
      </c>
      <c r="H126" s="149">
        <f t="shared" si="87"/>
        <v>12236</v>
      </c>
      <c r="I126" s="149">
        <f t="shared" si="87"/>
        <v>10246</v>
      </c>
      <c r="J126" s="149">
        <f t="shared" si="87"/>
        <v>12773</v>
      </c>
      <c r="K126" s="149">
        <f t="shared" si="87"/>
        <v>17755</v>
      </c>
      <c r="L126" s="149">
        <f t="shared" si="87"/>
        <v>19180</v>
      </c>
      <c r="M126" s="149">
        <f t="shared" si="87"/>
        <v>21774</v>
      </c>
      <c r="N126" s="149">
        <f t="shared" si="87"/>
        <v>24646</v>
      </c>
      <c r="O126" s="149">
        <f t="shared" si="87"/>
        <v>29430</v>
      </c>
      <c r="P126" s="149">
        <f t="shared" si="87"/>
        <v>97855</v>
      </c>
      <c r="Q126" s="149">
        <f t="shared" si="87"/>
        <v>73110</v>
      </c>
      <c r="R126" s="149">
        <f t="shared" si="87"/>
        <v>401894</v>
      </c>
      <c r="S126" s="149">
        <f t="shared" si="87"/>
        <v>415185</v>
      </c>
      <c r="T126" s="149">
        <f t="shared" si="87"/>
        <v>471614</v>
      </c>
      <c r="U126" s="149">
        <f t="shared" si="87"/>
        <v>369972</v>
      </c>
      <c r="V126" s="149">
        <f t="shared" si="87"/>
        <v>339852</v>
      </c>
      <c r="W126" s="149">
        <f t="shared" si="87"/>
        <v>357441</v>
      </c>
      <c r="X126" s="149">
        <f t="shared" si="87"/>
        <v>131572</v>
      </c>
      <c r="Y126" s="149">
        <f t="shared" si="87"/>
        <v>106661</v>
      </c>
      <c r="Z126" s="149">
        <f t="shared" si="87"/>
        <v>78372</v>
      </c>
      <c r="AA126" s="149">
        <f t="shared" si="87"/>
        <v>86418</v>
      </c>
      <c r="AB126" s="149">
        <f t="shared" si="87"/>
        <v>101379</v>
      </c>
      <c r="AC126" s="149">
        <f t="shared" si="87"/>
        <v>92210</v>
      </c>
      <c r="AD126" s="149">
        <f t="shared" si="87"/>
        <v>89151</v>
      </c>
      <c r="AE126" s="149">
        <f t="shared" si="87"/>
        <v>94594</v>
      </c>
      <c r="AF126" s="149">
        <f t="shared" si="87"/>
        <v>95420</v>
      </c>
      <c r="AG126" s="149">
        <f>SUM(AG106:AG122,AG124)</f>
        <v>73735</v>
      </c>
      <c r="AH126" s="149">
        <f>SUM(AH106:AH122,AH124)</f>
        <v>80678</v>
      </c>
      <c r="AI126" s="143"/>
      <c r="AJ126" s="149">
        <f t="shared" ref="AJ126:AP126" si="88">SUM(AJ106:AJ122,AJ124)</f>
        <v>12236</v>
      </c>
      <c r="AK126" s="149">
        <f t="shared" si="88"/>
        <v>19180</v>
      </c>
      <c r="AL126" s="149">
        <f t="shared" si="88"/>
        <v>97855</v>
      </c>
      <c r="AM126" s="149">
        <f t="shared" si="88"/>
        <v>471614</v>
      </c>
      <c r="AN126" s="149">
        <f t="shared" si="88"/>
        <v>131572</v>
      </c>
      <c r="AO126" s="149">
        <f t="shared" si="88"/>
        <v>101379</v>
      </c>
      <c r="AP126" s="149">
        <f t="shared" si="88"/>
        <v>93850</v>
      </c>
    </row>
    <row r="127" spans="3:42" s="47" customFormat="1" ht="6" customHeight="1">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c r="AB127" s="139"/>
      <c r="AC127" s="139"/>
      <c r="AD127" s="139"/>
      <c r="AE127" s="139"/>
      <c r="AF127" s="139"/>
      <c r="AG127" s="139"/>
      <c r="AH127" s="139"/>
      <c r="AI127" s="139"/>
      <c r="AJ127" s="139"/>
      <c r="AK127" s="139"/>
      <c r="AL127" s="139"/>
      <c r="AM127" s="139"/>
      <c r="AN127" s="139"/>
      <c r="AO127" s="139"/>
      <c r="AP127" s="139"/>
    </row>
    <row r="128" spans="3:42" s="62" customFormat="1" ht="18">
      <c r="C128" s="141" t="s">
        <v>129</v>
      </c>
      <c r="D128" s="141" t="s">
        <v>163</v>
      </c>
      <c r="E128" s="143"/>
      <c r="F128" s="143"/>
      <c r="G128" s="143"/>
      <c r="H128" s="143"/>
      <c r="I128" s="143"/>
      <c r="J128" s="143"/>
      <c r="K128" s="143"/>
      <c r="L128" s="143"/>
      <c r="M128" s="143"/>
      <c r="N128" s="143"/>
      <c r="O128" s="143"/>
      <c r="P128" s="143"/>
      <c r="Q128" s="143"/>
      <c r="R128" s="143"/>
      <c r="S128" s="143"/>
      <c r="T128" s="143"/>
      <c r="U128" s="143"/>
      <c r="V128" s="143"/>
      <c r="W128" s="143"/>
      <c r="X128" s="143"/>
      <c r="Y128" s="143"/>
      <c r="Z128" s="143"/>
      <c r="AA128" s="143"/>
      <c r="AB128" s="143"/>
      <c r="AC128" s="143"/>
      <c r="AD128" s="143"/>
      <c r="AE128" s="143"/>
      <c r="AF128" s="143"/>
      <c r="AG128" s="143"/>
      <c r="AH128" s="143"/>
      <c r="AI128" s="143"/>
      <c r="AJ128" s="143"/>
      <c r="AK128" s="143"/>
      <c r="AL128" s="143"/>
      <c r="AM128" s="143"/>
      <c r="AN128" s="143"/>
      <c r="AO128" s="143"/>
      <c r="AP128" s="143"/>
    </row>
    <row r="129" spans="3:42" s="50" customFormat="1" ht="18">
      <c r="C129" s="145" t="s">
        <v>108</v>
      </c>
      <c r="D129" s="145" t="s">
        <v>158</v>
      </c>
      <c r="E129" s="144">
        <v>0</v>
      </c>
      <c r="F129" s="144">
        <v>0</v>
      </c>
      <c r="G129" s="144">
        <v>0</v>
      </c>
      <c r="H129" s="144">
        <v>1275</v>
      </c>
      <c r="I129" s="144">
        <v>933</v>
      </c>
      <c r="J129" s="144">
        <v>0</v>
      </c>
      <c r="K129" s="144">
        <v>0</v>
      </c>
      <c r="L129" s="144">
        <v>0</v>
      </c>
      <c r="M129" s="144">
        <v>0</v>
      </c>
      <c r="N129" s="144">
        <v>0</v>
      </c>
      <c r="O129" s="144">
        <v>998</v>
      </c>
      <c r="P129" s="144">
        <v>841</v>
      </c>
      <c r="Q129" s="144">
        <v>689</v>
      </c>
      <c r="R129" s="144">
        <v>542</v>
      </c>
      <c r="S129" s="144">
        <v>0</v>
      </c>
      <c r="T129" s="144">
        <v>0</v>
      </c>
      <c r="U129" s="144">
        <v>779</v>
      </c>
      <c r="V129" s="144">
        <v>779</v>
      </c>
      <c r="W129" s="144">
        <v>639</v>
      </c>
      <c r="X129" s="144">
        <v>496</v>
      </c>
      <c r="Y129" s="144">
        <v>454</v>
      </c>
      <c r="Z129" s="144">
        <v>389</v>
      </c>
      <c r="AA129" s="144">
        <v>96</v>
      </c>
      <c r="AB129" s="144">
        <v>60</v>
      </c>
      <c r="AC129" s="144">
        <v>17</v>
      </c>
      <c r="AD129" s="144">
        <v>3</v>
      </c>
      <c r="AE129" s="144">
        <v>3</v>
      </c>
      <c r="AF129" s="144">
        <v>0</v>
      </c>
      <c r="AG129" s="144">
        <v>0</v>
      </c>
      <c r="AH129" s="144">
        <v>0</v>
      </c>
      <c r="AI129" s="144"/>
      <c r="AJ129" s="144">
        <f t="shared" ref="AJ129:AL140" si="89">SUMIFS($E129:$R129,$E$4:$R$4,AJ$6)</f>
        <v>1275</v>
      </c>
      <c r="AK129" s="144">
        <f t="shared" si="89"/>
        <v>0</v>
      </c>
      <c r="AL129" s="144">
        <f t="shared" si="89"/>
        <v>841</v>
      </c>
      <c r="AM129" s="144">
        <f t="shared" ref="AM129:AM140" si="90">SUMIFS($E129:$T129,$E$4:$T$4,AM$6)</f>
        <v>0</v>
      </c>
      <c r="AN129" s="144">
        <f t="shared" ref="AN129:AP140" si="91">SUMIFS($E129:$AI129,$E$4:$AI$4,AN$6)</f>
        <v>496</v>
      </c>
      <c r="AO129" s="144">
        <f t="shared" si="91"/>
        <v>60</v>
      </c>
      <c r="AP129" s="144">
        <f t="shared" si="91"/>
        <v>0</v>
      </c>
    </row>
    <row r="130" spans="3:42" s="50" customFormat="1" ht="18">
      <c r="C130" s="145" t="s">
        <v>338</v>
      </c>
      <c r="D130" s="145" t="s">
        <v>309</v>
      </c>
      <c r="E130" s="144">
        <v>0</v>
      </c>
      <c r="F130" s="144">
        <v>0</v>
      </c>
      <c r="G130" s="144">
        <v>0</v>
      </c>
      <c r="H130" s="144">
        <v>1407</v>
      </c>
      <c r="I130" s="144">
        <v>931</v>
      </c>
      <c r="J130" s="144">
        <v>724</v>
      </c>
      <c r="K130" s="144">
        <v>219</v>
      </c>
      <c r="L130" s="144">
        <v>538</v>
      </c>
      <c r="M130" s="144">
        <v>371</v>
      </c>
      <c r="N130" s="144">
        <v>500</v>
      </c>
      <c r="O130" s="144">
        <v>607</v>
      </c>
      <c r="P130" s="144">
        <v>2093</v>
      </c>
      <c r="Q130" s="144">
        <v>753</v>
      </c>
      <c r="R130" s="144">
        <v>792</v>
      </c>
      <c r="S130" s="144">
        <v>847</v>
      </c>
      <c r="T130" s="144">
        <v>954</v>
      </c>
      <c r="U130" s="144">
        <v>757</v>
      </c>
      <c r="V130" s="144">
        <v>765</v>
      </c>
      <c r="W130" s="144">
        <v>281</v>
      </c>
      <c r="X130" s="144">
        <v>3138</v>
      </c>
      <c r="Y130" s="144">
        <v>3032</v>
      </c>
      <c r="Z130" s="144">
        <v>2626</v>
      </c>
      <c r="AA130" s="144">
        <v>2584</v>
      </c>
      <c r="AB130" s="144">
        <v>2861</v>
      </c>
      <c r="AC130" s="144">
        <v>2936</v>
      </c>
      <c r="AD130" s="144">
        <v>0</v>
      </c>
      <c r="AE130" s="144">
        <v>0</v>
      </c>
      <c r="AF130" s="144">
        <v>0</v>
      </c>
      <c r="AG130" s="144">
        <v>0</v>
      </c>
      <c r="AH130" s="144">
        <v>0</v>
      </c>
      <c r="AI130" s="144"/>
      <c r="AJ130" s="144">
        <f t="shared" si="89"/>
        <v>1407</v>
      </c>
      <c r="AK130" s="144">
        <f t="shared" si="89"/>
        <v>538</v>
      </c>
      <c r="AL130" s="144">
        <f t="shared" si="89"/>
        <v>2093</v>
      </c>
      <c r="AM130" s="144">
        <f t="shared" si="90"/>
        <v>954</v>
      </c>
      <c r="AN130" s="144">
        <f t="shared" si="91"/>
        <v>3138</v>
      </c>
      <c r="AO130" s="144">
        <f t="shared" si="91"/>
        <v>2861</v>
      </c>
      <c r="AP130" s="144">
        <f t="shared" si="91"/>
        <v>0</v>
      </c>
    </row>
    <row r="131" spans="3:42" s="50" customFormat="1" ht="18">
      <c r="C131" s="145" t="s">
        <v>115</v>
      </c>
      <c r="D131" s="145" t="s">
        <v>145</v>
      </c>
      <c r="E131" s="144">
        <v>0</v>
      </c>
      <c r="F131" s="144">
        <v>0</v>
      </c>
      <c r="G131" s="144">
        <v>0</v>
      </c>
      <c r="H131" s="144">
        <v>0</v>
      </c>
      <c r="I131" s="144">
        <v>0</v>
      </c>
      <c r="J131" s="144">
        <v>0</v>
      </c>
      <c r="K131" s="144">
        <v>0</v>
      </c>
      <c r="L131" s="144">
        <v>0</v>
      </c>
      <c r="M131" s="144">
        <v>2251</v>
      </c>
      <c r="N131" s="144">
        <v>2217</v>
      </c>
      <c r="O131" s="144">
        <v>2354</v>
      </c>
      <c r="P131" s="144">
        <v>2182</v>
      </c>
      <c r="Q131" s="144">
        <v>1646</v>
      </c>
      <c r="R131" s="144">
        <v>1510</v>
      </c>
      <c r="S131" s="144">
        <v>1304</v>
      </c>
      <c r="T131" s="144">
        <v>873</v>
      </c>
      <c r="U131" s="144">
        <v>1099</v>
      </c>
      <c r="V131" s="144">
        <v>917</v>
      </c>
      <c r="W131" s="144">
        <v>590</v>
      </c>
      <c r="X131" s="144">
        <v>378</v>
      </c>
      <c r="Y131" s="144">
        <v>450</v>
      </c>
      <c r="Z131" s="144">
        <v>20</v>
      </c>
      <c r="AA131" s="144">
        <v>51</v>
      </c>
      <c r="AB131" s="144">
        <v>55</v>
      </c>
      <c r="AC131" s="144">
        <v>2159</v>
      </c>
      <c r="AD131" s="144">
        <v>414</v>
      </c>
      <c r="AE131" s="144">
        <v>104</v>
      </c>
      <c r="AF131" s="144">
        <v>556</v>
      </c>
      <c r="AG131" s="144">
        <v>434</v>
      </c>
      <c r="AH131" s="144">
        <v>446</v>
      </c>
      <c r="AI131" s="144"/>
      <c r="AJ131" s="144">
        <f t="shared" si="89"/>
        <v>0</v>
      </c>
      <c r="AK131" s="144">
        <f t="shared" si="89"/>
        <v>0</v>
      </c>
      <c r="AL131" s="144">
        <f t="shared" si="89"/>
        <v>2182</v>
      </c>
      <c r="AM131" s="144">
        <f t="shared" si="90"/>
        <v>873</v>
      </c>
      <c r="AN131" s="144">
        <f t="shared" si="91"/>
        <v>378</v>
      </c>
      <c r="AO131" s="144">
        <f t="shared" si="91"/>
        <v>55</v>
      </c>
      <c r="AP131" s="144">
        <f t="shared" si="91"/>
        <v>556</v>
      </c>
    </row>
    <row r="132" spans="3:42" s="50" customFormat="1" ht="18">
      <c r="C132" s="145" t="s">
        <v>404</v>
      </c>
      <c r="D132" s="145" t="s">
        <v>524</v>
      </c>
      <c r="E132" s="144">
        <v>0</v>
      </c>
      <c r="F132" s="144">
        <v>0</v>
      </c>
      <c r="G132" s="144">
        <v>0</v>
      </c>
      <c r="H132" s="144">
        <v>0</v>
      </c>
      <c r="I132" s="144">
        <v>0</v>
      </c>
      <c r="J132" s="144">
        <v>0</v>
      </c>
      <c r="K132" s="144">
        <v>0</v>
      </c>
      <c r="L132" s="144">
        <v>0</v>
      </c>
      <c r="M132" s="144">
        <v>0</v>
      </c>
      <c r="N132" s="144">
        <v>276</v>
      </c>
      <c r="O132" s="144">
        <v>489</v>
      </c>
      <c r="P132" s="144">
        <v>602</v>
      </c>
      <c r="Q132" s="144">
        <v>675</v>
      </c>
      <c r="R132" s="144">
        <v>1049</v>
      </c>
      <c r="S132" s="144">
        <v>3521</v>
      </c>
      <c r="T132" s="144">
        <v>6315</v>
      </c>
      <c r="U132" s="144">
        <v>7731</v>
      </c>
      <c r="V132" s="144">
        <v>5123</v>
      </c>
      <c r="W132" s="144">
        <v>5521</v>
      </c>
      <c r="X132" s="144">
        <v>955</v>
      </c>
      <c r="Y132" s="144">
        <v>964</v>
      </c>
      <c r="Z132" s="144">
        <v>739</v>
      </c>
      <c r="AA132" s="144">
        <v>525</v>
      </c>
      <c r="AB132" s="144">
        <v>403</v>
      </c>
      <c r="AC132" s="144">
        <v>511</v>
      </c>
      <c r="AD132" s="144">
        <v>1285</v>
      </c>
      <c r="AE132" s="144">
        <v>638</v>
      </c>
      <c r="AF132" s="144">
        <v>681</v>
      </c>
      <c r="AG132" s="144">
        <v>673</v>
      </c>
      <c r="AH132" s="144">
        <v>738</v>
      </c>
      <c r="AI132" s="144"/>
      <c r="AJ132" s="144">
        <f t="shared" si="89"/>
        <v>0</v>
      </c>
      <c r="AK132" s="144">
        <f t="shared" si="89"/>
        <v>0</v>
      </c>
      <c r="AL132" s="144">
        <f t="shared" si="89"/>
        <v>602</v>
      </c>
      <c r="AM132" s="144">
        <f t="shared" si="90"/>
        <v>6315</v>
      </c>
      <c r="AN132" s="144">
        <f t="shared" si="91"/>
        <v>955</v>
      </c>
      <c r="AO132" s="144">
        <f t="shared" si="91"/>
        <v>403</v>
      </c>
      <c r="AP132" s="144">
        <f t="shared" si="91"/>
        <v>681</v>
      </c>
    </row>
    <row r="133" spans="3:42" s="50" customFormat="1" ht="18">
      <c r="C133" s="145" t="s">
        <v>377</v>
      </c>
      <c r="D133" s="145" t="s">
        <v>526</v>
      </c>
      <c r="E133" s="144">
        <v>0</v>
      </c>
      <c r="F133" s="144">
        <v>0</v>
      </c>
      <c r="G133" s="144">
        <v>0</v>
      </c>
      <c r="H133" s="144">
        <v>0</v>
      </c>
      <c r="I133" s="144">
        <v>0</v>
      </c>
      <c r="J133" s="144">
        <v>0</v>
      </c>
      <c r="K133" s="144">
        <v>0</v>
      </c>
      <c r="L133" s="144">
        <v>0</v>
      </c>
      <c r="M133" s="144">
        <v>0</v>
      </c>
      <c r="N133" s="144">
        <v>0</v>
      </c>
      <c r="O133" s="144">
        <v>0</v>
      </c>
      <c r="P133" s="144">
        <v>0</v>
      </c>
      <c r="Q133" s="144">
        <v>0</v>
      </c>
      <c r="R133" s="144">
        <v>0</v>
      </c>
      <c r="S133" s="144">
        <v>0</v>
      </c>
      <c r="T133" s="144">
        <v>0</v>
      </c>
      <c r="U133" s="144">
        <v>0</v>
      </c>
      <c r="V133" s="144">
        <v>0</v>
      </c>
      <c r="W133" s="144">
        <v>0</v>
      </c>
      <c r="X133" s="144">
        <v>0</v>
      </c>
      <c r="Y133" s="144">
        <v>0</v>
      </c>
      <c r="Z133" s="144">
        <v>0</v>
      </c>
      <c r="AA133" s="144">
        <v>0</v>
      </c>
      <c r="AB133" s="144">
        <v>0</v>
      </c>
      <c r="AC133" s="144">
        <v>6346</v>
      </c>
      <c r="AD133" s="144">
        <v>6517</v>
      </c>
      <c r="AE133" s="144">
        <v>1911</v>
      </c>
      <c r="AF133" s="144">
        <v>616</v>
      </c>
      <c r="AG133" s="144">
        <v>0</v>
      </c>
      <c r="AH133" s="144">
        <v>0</v>
      </c>
      <c r="AI133" s="144"/>
      <c r="AJ133" s="144">
        <f t="shared" si="89"/>
        <v>0</v>
      </c>
      <c r="AK133" s="144">
        <f t="shared" si="89"/>
        <v>0</v>
      </c>
      <c r="AL133" s="144">
        <f t="shared" si="89"/>
        <v>0</v>
      </c>
      <c r="AM133" s="144">
        <f t="shared" si="90"/>
        <v>0</v>
      </c>
      <c r="AN133" s="144">
        <f t="shared" si="91"/>
        <v>0</v>
      </c>
      <c r="AO133" s="144">
        <f t="shared" si="91"/>
        <v>0</v>
      </c>
      <c r="AP133" s="144">
        <f t="shared" si="91"/>
        <v>616</v>
      </c>
    </row>
    <row r="134" spans="3:42" s="50" customFormat="1" ht="18">
      <c r="C134" s="145" t="s">
        <v>111</v>
      </c>
      <c r="D134" s="145" t="s">
        <v>159</v>
      </c>
      <c r="E134" s="144">
        <v>0</v>
      </c>
      <c r="F134" s="144">
        <v>0</v>
      </c>
      <c r="G134" s="144">
        <v>0</v>
      </c>
      <c r="H134" s="144">
        <v>0</v>
      </c>
      <c r="I134" s="144">
        <v>0</v>
      </c>
      <c r="J134" s="144">
        <v>0</v>
      </c>
      <c r="K134" s="144">
        <v>0</v>
      </c>
      <c r="L134" s="144">
        <v>0</v>
      </c>
      <c r="M134" s="144">
        <v>0</v>
      </c>
      <c r="N134" s="144">
        <v>0</v>
      </c>
      <c r="O134" s="144">
        <v>0</v>
      </c>
      <c r="P134" s="144">
        <v>23625</v>
      </c>
      <c r="Q134" s="144">
        <v>22782</v>
      </c>
      <c r="R134" s="144">
        <v>37367</v>
      </c>
      <c r="S134" s="144">
        <v>35929</v>
      </c>
      <c r="T134" s="144">
        <v>34492</v>
      </c>
      <c r="U134" s="144">
        <v>33055</v>
      </c>
      <c r="V134" s="144">
        <v>31617</v>
      </c>
      <c r="W134" s="144">
        <v>30180</v>
      </c>
      <c r="X134" s="144">
        <v>28743</v>
      </c>
      <c r="Y134" s="144">
        <v>27306</v>
      </c>
      <c r="Z134" s="144">
        <v>25869</v>
      </c>
      <c r="AA134" s="144">
        <v>24432</v>
      </c>
      <c r="AB134" s="144">
        <v>22995</v>
      </c>
      <c r="AC134" s="144">
        <v>2648</v>
      </c>
      <c r="AD134" s="144">
        <v>20120</v>
      </c>
      <c r="AE134" s="144">
        <v>18683</v>
      </c>
      <c r="AF134" s="144">
        <v>17246</v>
      </c>
      <c r="AG134" s="144">
        <v>15809</v>
      </c>
      <c r="AH134" s="144">
        <v>14372</v>
      </c>
      <c r="AI134" s="144"/>
      <c r="AJ134" s="144">
        <f>SUMIFS($E134:$R134,$E$4:$R$4,AJ$6)</f>
        <v>0</v>
      </c>
      <c r="AK134" s="144">
        <f>SUMIFS($E134:$R134,$E$4:$R$4,AK$6)</f>
        <v>0</v>
      </c>
      <c r="AL134" s="144">
        <f>SUMIFS($E134:$R134,$E$4:$R$4,AL$6)</f>
        <v>23625</v>
      </c>
      <c r="AM134" s="144">
        <f>SUMIFS($E134:$T134,$E$4:$T$4,AM$6)</f>
        <v>34492</v>
      </c>
      <c r="AN134" s="144">
        <f>SUMIFS($E134:$AI134,$E$4:$AI$4,AN$6)</f>
        <v>28743</v>
      </c>
      <c r="AO134" s="144">
        <f>SUMIFS($E134:$AI134,$E$4:$AI$4,AO$6)</f>
        <v>22995</v>
      </c>
      <c r="AP134" s="144">
        <f>SUMIFS($E134:$AI134,$E$4:$AI$4,AP$6)</f>
        <v>17246</v>
      </c>
    </row>
    <row r="135" spans="3:42" s="50" customFormat="1" ht="18">
      <c r="C135" s="145" t="s">
        <v>368</v>
      </c>
      <c r="D135" s="145" t="s">
        <v>369</v>
      </c>
      <c r="E135" s="144"/>
      <c r="F135" s="144"/>
      <c r="G135" s="144"/>
      <c r="H135" s="144"/>
      <c r="I135" s="144"/>
      <c r="J135" s="144"/>
      <c r="K135" s="144"/>
      <c r="L135" s="144"/>
      <c r="M135" s="144"/>
      <c r="N135" s="144"/>
      <c r="O135" s="144"/>
      <c r="P135" s="144"/>
      <c r="Q135" s="144"/>
      <c r="R135" s="144"/>
      <c r="S135" s="144"/>
      <c r="T135" s="144">
        <v>2789</v>
      </c>
      <c r="U135" s="144">
        <v>1586</v>
      </c>
      <c r="V135" s="144">
        <v>487</v>
      </c>
      <c r="W135" s="144">
        <v>502</v>
      </c>
      <c r="X135" s="144">
        <v>1911</v>
      </c>
      <c r="Y135" s="144">
        <v>1421</v>
      </c>
      <c r="Z135" s="144">
        <v>2459</v>
      </c>
      <c r="AA135" s="144">
        <v>2810</v>
      </c>
      <c r="AB135" s="144">
        <v>3405</v>
      </c>
      <c r="AC135" s="144">
        <v>21557</v>
      </c>
      <c r="AD135" s="144">
        <v>2092</v>
      </c>
      <c r="AE135" s="144">
        <v>1477</v>
      </c>
      <c r="AF135" s="144">
        <v>1274</v>
      </c>
      <c r="AG135" s="144">
        <v>1280</v>
      </c>
      <c r="AH135" s="144">
        <v>1472</v>
      </c>
      <c r="AI135" s="144"/>
      <c r="AJ135" s="144">
        <f t="shared" ref="AJ135:AL136" si="92">SUMIFS($E135:$R135,$E$4:$R$4,AJ$6)</f>
        <v>0</v>
      </c>
      <c r="AK135" s="144">
        <f t="shared" si="92"/>
        <v>0</v>
      </c>
      <c r="AL135" s="144">
        <f t="shared" si="92"/>
        <v>0</v>
      </c>
      <c r="AM135" s="144">
        <f>SUMIFS($E135:$T135,$E$4:$T$4,AM$6)</f>
        <v>2789</v>
      </c>
      <c r="AN135" s="144">
        <f t="shared" ref="AN135:AP136" si="93">SUMIFS($E135:$AI135,$E$4:$AI$4,AN$6)</f>
        <v>1911</v>
      </c>
      <c r="AO135" s="144">
        <f t="shared" si="93"/>
        <v>3405</v>
      </c>
      <c r="AP135" s="144">
        <f t="shared" si="93"/>
        <v>1274</v>
      </c>
    </row>
    <row r="136" spans="3:42" s="50" customFormat="1" ht="18">
      <c r="C136" s="145" t="s">
        <v>112</v>
      </c>
      <c r="D136" s="145" t="s">
        <v>160</v>
      </c>
      <c r="E136" s="144">
        <v>0</v>
      </c>
      <c r="F136" s="144">
        <v>0</v>
      </c>
      <c r="G136" s="144">
        <v>0</v>
      </c>
      <c r="H136" s="144">
        <v>0</v>
      </c>
      <c r="I136" s="144">
        <v>0</v>
      </c>
      <c r="J136" s="144">
        <v>0</v>
      </c>
      <c r="K136" s="144">
        <v>0</v>
      </c>
      <c r="L136" s="144">
        <v>0</v>
      </c>
      <c r="M136" s="144">
        <v>0</v>
      </c>
      <c r="N136" s="144">
        <v>34190</v>
      </c>
      <c r="O136" s="144">
        <v>21938</v>
      </c>
      <c r="P136" s="144">
        <v>38194</v>
      </c>
      <c r="Q136" s="144">
        <v>38313</v>
      </c>
      <c r="R136" s="144">
        <v>33221</v>
      </c>
      <c r="S136" s="144">
        <v>33326</v>
      </c>
      <c r="T136" s="144">
        <v>28920</v>
      </c>
      <c r="U136" s="144">
        <v>29069</v>
      </c>
      <c r="V136" s="144">
        <v>1239</v>
      </c>
      <c r="W136" s="144">
        <v>5507</v>
      </c>
      <c r="X136" s="144">
        <v>5572</v>
      </c>
      <c r="Y136" s="144">
        <v>5699</v>
      </c>
      <c r="Z136" s="144">
        <v>5885</v>
      </c>
      <c r="AA136" s="144">
        <v>6018</v>
      </c>
      <c r="AB136" s="144">
        <v>6164</v>
      </c>
      <c r="AC136" s="144">
        <v>0</v>
      </c>
      <c r="AD136" s="144">
        <v>0</v>
      </c>
      <c r="AE136" s="144">
        <v>0</v>
      </c>
      <c r="AF136" s="144">
        <v>0</v>
      </c>
      <c r="AG136" s="144">
        <v>0</v>
      </c>
      <c r="AH136" s="144">
        <v>0</v>
      </c>
      <c r="AI136" s="144"/>
      <c r="AJ136" s="144">
        <f t="shared" si="92"/>
        <v>0</v>
      </c>
      <c r="AK136" s="144">
        <f t="shared" si="92"/>
        <v>0</v>
      </c>
      <c r="AL136" s="144">
        <f t="shared" si="92"/>
        <v>38194</v>
      </c>
      <c r="AM136" s="144">
        <f>SUMIFS($E136:$T136,$E$4:$T$4,AM$6)</f>
        <v>28920</v>
      </c>
      <c r="AN136" s="144">
        <f t="shared" si="93"/>
        <v>5572</v>
      </c>
      <c r="AO136" s="144">
        <f t="shared" si="93"/>
        <v>6164</v>
      </c>
      <c r="AP136" s="144">
        <f t="shared" si="93"/>
        <v>0</v>
      </c>
    </row>
    <row r="137" spans="3:42" s="50" customFormat="1" ht="18">
      <c r="C137" s="145" t="s">
        <v>132</v>
      </c>
      <c r="D137" s="145" t="s">
        <v>164</v>
      </c>
      <c r="E137" s="144">
        <v>0</v>
      </c>
      <c r="F137" s="144">
        <v>0</v>
      </c>
      <c r="G137" s="144">
        <v>0</v>
      </c>
      <c r="H137" s="144">
        <v>0</v>
      </c>
      <c r="I137" s="144">
        <v>0</v>
      </c>
      <c r="J137" s="144">
        <v>0</v>
      </c>
      <c r="K137" s="144">
        <v>0</v>
      </c>
      <c r="L137" s="144">
        <v>0</v>
      </c>
      <c r="M137" s="144">
        <v>0</v>
      </c>
      <c r="N137" s="144">
        <v>0</v>
      </c>
      <c r="O137" s="144">
        <v>40840</v>
      </c>
      <c r="P137" s="144">
        <v>41314</v>
      </c>
      <c r="Q137" s="144">
        <v>41314</v>
      </c>
      <c r="R137" s="144">
        <v>41314</v>
      </c>
      <c r="S137" s="144">
        <v>41314</v>
      </c>
      <c r="T137" s="144">
        <v>12794</v>
      </c>
      <c r="U137" s="144">
        <v>12794</v>
      </c>
      <c r="V137" s="144">
        <v>12794</v>
      </c>
      <c r="W137" s="144">
        <v>12794</v>
      </c>
      <c r="X137" s="144">
        <v>23741</v>
      </c>
      <c r="Y137" s="144">
        <v>23741</v>
      </c>
      <c r="Z137" s="144">
        <v>23741</v>
      </c>
      <c r="AA137" s="144">
        <v>23741</v>
      </c>
      <c r="AB137" s="144">
        <v>0</v>
      </c>
      <c r="AC137" s="144">
        <v>0</v>
      </c>
      <c r="AD137" s="144">
        <v>0</v>
      </c>
      <c r="AE137" s="144">
        <v>0</v>
      </c>
      <c r="AF137" s="144">
        <v>0</v>
      </c>
      <c r="AG137" s="144">
        <v>0</v>
      </c>
      <c r="AH137" s="144">
        <v>0</v>
      </c>
      <c r="AI137" s="144"/>
      <c r="AJ137" s="144">
        <f t="shared" si="89"/>
        <v>0</v>
      </c>
      <c r="AK137" s="144">
        <f t="shared" si="89"/>
        <v>0</v>
      </c>
      <c r="AL137" s="144">
        <f t="shared" si="89"/>
        <v>41314</v>
      </c>
      <c r="AM137" s="144">
        <f t="shared" si="90"/>
        <v>12794</v>
      </c>
      <c r="AN137" s="144">
        <f t="shared" si="91"/>
        <v>23741</v>
      </c>
      <c r="AO137" s="144">
        <f t="shared" si="91"/>
        <v>0</v>
      </c>
      <c r="AP137" s="144">
        <f t="shared" si="91"/>
        <v>0</v>
      </c>
    </row>
    <row r="138" spans="3:42" s="50" customFormat="1" ht="18">
      <c r="C138" s="145" t="s">
        <v>105</v>
      </c>
      <c r="D138" s="145" t="s">
        <v>528</v>
      </c>
      <c r="E138" s="144">
        <v>0</v>
      </c>
      <c r="F138" s="144">
        <v>0</v>
      </c>
      <c r="G138" s="144">
        <v>0</v>
      </c>
      <c r="H138" s="144">
        <v>0</v>
      </c>
      <c r="I138" s="144">
        <v>0</v>
      </c>
      <c r="J138" s="144">
        <v>2832</v>
      </c>
      <c r="K138" s="144">
        <v>5785</v>
      </c>
      <c r="L138" s="144">
        <v>0</v>
      </c>
      <c r="M138" s="144">
        <v>479</v>
      </c>
      <c r="N138" s="144">
        <v>291</v>
      </c>
      <c r="O138" s="144">
        <v>227</v>
      </c>
      <c r="P138" s="144">
        <v>152</v>
      </c>
      <c r="Q138" s="144">
        <v>63</v>
      </c>
      <c r="R138" s="144">
        <v>0</v>
      </c>
      <c r="S138" s="144">
        <v>0</v>
      </c>
      <c r="T138" s="144">
        <v>0</v>
      </c>
      <c r="U138" s="144">
        <v>0</v>
      </c>
      <c r="V138" s="144">
        <v>0</v>
      </c>
      <c r="W138" s="144">
        <v>0</v>
      </c>
      <c r="X138" s="144">
        <v>0</v>
      </c>
      <c r="Y138" s="144">
        <v>0</v>
      </c>
      <c r="Z138" s="144">
        <v>0</v>
      </c>
      <c r="AA138" s="144">
        <v>0</v>
      </c>
      <c r="AB138" s="144">
        <v>0</v>
      </c>
      <c r="AC138" s="144">
        <v>0</v>
      </c>
      <c r="AD138" s="144">
        <v>0</v>
      </c>
      <c r="AE138" s="144">
        <v>0</v>
      </c>
      <c r="AF138" s="144">
        <v>0</v>
      </c>
      <c r="AG138" s="144">
        <v>0</v>
      </c>
      <c r="AH138" s="144">
        <v>0</v>
      </c>
      <c r="AI138" s="144"/>
      <c r="AJ138" s="144">
        <f>SUMIFS($E138:$R138,$E$4:$R$4,AJ$6)</f>
        <v>0</v>
      </c>
      <c r="AK138" s="144">
        <f>SUMIFS($E138:$R138,$E$4:$R$4,AK$6)</f>
        <v>0</v>
      </c>
      <c r="AL138" s="144">
        <f>SUMIFS($E138:$R138,$E$4:$R$4,AL$6)</f>
        <v>152</v>
      </c>
      <c r="AM138" s="144">
        <f>SUMIFS($E138:$T138,$E$4:$T$4,AM$6)</f>
        <v>0</v>
      </c>
      <c r="AN138" s="144">
        <f>SUMIFS($E138:$AI138,$E$4:$AI$4,AN$6)</f>
        <v>0</v>
      </c>
      <c r="AO138" s="144">
        <f>SUMIFS($E138:$AI138,$E$4:$AI$4,AO$6)</f>
        <v>0</v>
      </c>
      <c r="AP138" s="144">
        <f>SUMIFS($E138:$AI138,$E$4:$AI$4,AP$6)</f>
        <v>0</v>
      </c>
    </row>
    <row r="139" spans="3:42" s="50" customFormat="1" ht="18">
      <c r="C139" s="145" t="s">
        <v>113</v>
      </c>
      <c r="D139" s="145" t="s">
        <v>161</v>
      </c>
      <c r="E139" s="144">
        <v>0</v>
      </c>
      <c r="F139" s="144">
        <v>0</v>
      </c>
      <c r="G139" s="144">
        <v>0</v>
      </c>
      <c r="H139" s="144">
        <v>0</v>
      </c>
      <c r="I139" s="144">
        <v>0</v>
      </c>
      <c r="J139" s="144">
        <v>0</v>
      </c>
      <c r="K139" s="144">
        <v>0</v>
      </c>
      <c r="L139" s="144">
        <v>0</v>
      </c>
      <c r="M139" s="144">
        <v>0</v>
      </c>
      <c r="N139" s="144">
        <v>0</v>
      </c>
      <c r="O139" s="144">
        <v>0</v>
      </c>
      <c r="P139" s="144">
        <v>488</v>
      </c>
      <c r="Q139" s="144">
        <v>89</v>
      </c>
      <c r="R139" s="144">
        <v>1713</v>
      </c>
      <c r="S139" s="144">
        <v>2579</v>
      </c>
      <c r="T139" s="144">
        <v>2</v>
      </c>
      <c r="U139" s="144">
        <v>2</v>
      </c>
      <c r="V139" s="144">
        <v>2</v>
      </c>
      <c r="W139" s="144">
        <v>2</v>
      </c>
      <c r="X139" s="144">
        <v>2</v>
      </c>
      <c r="Y139" s="144">
        <v>2</v>
      </c>
      <c r="Z139" s="144">
        <v>2</v>
      </c>
      <c r="AA139" s="144">
        <v>2</v>
      </c>
      <c r="AB139" s="144">
        <v>2</v>
      </c>
      <c r="AC139" s="144">
        <v>2</v>
      </c>
      <c r="AD139" s="144">
        <v>2</v>
      </c>
      <c r="AE139" s="144">
        <v>2</v>
      </c>
      <c r="AF139" s="144">
        <v>2</v>
      </c>
      <c r="AG139" s="144">
        <v>2</v>
      </c>
      <c r="AH139" s="144">
        <v>2</v>
      </c>
      <c r="AI139" s="144"/>
      <c r="AJ139" s="144">
        <f t="shared" si="89"/>
        <v>0</v>
      </c>
      <c r="AK139" s="144">
        <f t="shared" si="89"/>
        <v>0</v>
      </c>
      <c r="AL139" s="144">
        <f t="shared" si="89"/>
        <v>488</v>
      </c>
      <c r="AM139" s="144">
        <f t="shared" si="90"/>
        <v>2</v>
      </c>
      <c r="AN139" s="144">
        <f t="shared" si="91"/>
        <v>2</v>
      </c>
      <c r="AO139" s="144">
        <f t="shared" si="91"/>
        <v>2</v>
      </c>
      <c r="AP139" s="144">
        <f t="shared" si="91"/>
        <v>2</v>
      </c>
    </row>
    <row r="140" spans="3:42" s="62" customFormat="1" ht="18">
      <c r="C140" s="147" t="s">
        <v>116</v>
      </c>
      <c r="D140" s="147" t="s">
        <v>165</v>
      </c>
      <c r="E140" s="149">
        <v>0</v>
      </c>
      <c r="F140" s="149">
        <v>0</v>
      </c>
      <c r="G140" s="149">
        <v>0</v>
      </c>
      <c r="H140" s="149">
        <v>2682</v>
      </c>
      <c r="I140" s="149">
        <v>1864</v>
      </c>
      <c r="J140" s="149">
        <v>3556</v>
      </c>
      <c r="K140" s="149">
        <v>6004</v>
      </c>
      <c r="L140" s="149">
        <v>538</v>
      </c>
      <c r="M140" s="149">
        <v>3101</v>
      </c>
      <c r="N140" s="149">
        <v>37474</v>
      </c>
      <c r="O140" s="149">
        <v>67453</v>
      </c>
      <c r="P140" s="149">
        <v>109491</v>
      </c>
      <c r="Q140" s="149">
        <f>SUM(Q129:Q139)</f>
        <v>106324</v>
      </c>
      <c r="R140" s="149">
        <v>117508</v>
      </c>
      <c r="S140" s="149">
        <f t="shared" ref="S140:AH140" si="94">SUM(S129:S139)</f>
        <v>118820</v>
      </c>
      <c r="T140" s="149">
        <f t="shared" si="94"/>
        <v>87139</v>
      </c>
      <c r="U140" s="149">
        <f t="shared" si="94"/>
        <v>86872</v>
      </c>
      <c r="V140" s="149">
        <f t="shared" si="94"/>
        <v>53723</v>
      </c>
      <c r="W140" s="149">
        <f t="shared" si="94"/>
        <v>56016</v>
      </c>
      <c r="X140" s="149">
        <f t="shared" si="94"/>
        <v>64936</v>
      </c>
      <c r="Y140" s="149">
        <f t="shared" si="94"/>
        <v>63069</v>
      </c>
      <c r="Z140" s="149">
        <f t="shared" si="94"/>
        <v>61730</v>
      </c>
      <c r="AA140" s="149">
        <f t="shared" si="94"/>
        <v>60259</v>
      </c>
      <c r="AB140" s="149">
        <f t="shared" si="94"/>
        <v>35945</v>
      </c>
      <c r="AC140" s="149">
        <f t="shared" si="94"/>
        <v>36176</v>
      </c>
      <c r="AD140" s="149">
        <f t="shared" si="94"/>
        <v>30433</v>
      </c>
      <c r="AE140" s="149">
        <f t="shared" si="94"/>
        <v>22818</v>
      </c>
      <c r="AF140" s="149">
        <f t="shared" si="94"/>
        <v>20375</v>
      </c>
      <c r="AG140" s="149">
        <f t="shared" si="94"/>
        <v>18198</v>
      </c>
      <c r="AH140" s="149">
        <f t="shared" si="94"/>
        <v>17030</v>
      </c>
      <c r="AI140" s="143"/>
      <c r="AJ140" s="149">
        <f t="shared" si="89"/>
        <v>2682</v>
      </c>
      <c r="AK140" s="149">
        <f t="shared" si="89"/>
        <v>538</v>
      </c>
      <c r="AL140" s="149">
        <f t="shared" si="89"/>
        <v>109491</v>
      </c>
      <c r="AM140" s="149">
        <f t="shared" si="90"/>
        <v>87139</v>
      </c>
      <c r="AN140" s="149">
        <f t="shared" si="91"/>
        <v>64936</v>
      </c>
      <c r="AO140" s="149">
        <f t="shared" si="91"/>
        <v>35945</v>
      </c>
      <c r="AP140" s="149">
        <f t="shared" si="91"/>
        <v>20375</v>
      </c>
    </row>
    <row r="141" spans="3:42" s="47" customFormat="1" ht="18.600000000000001">
      <c r="C141" s="94"/>
      <c r="D141" s="178"/>
      <c r="E141" s="179"/>
      <c r="F141" s="179"/>
      <c r="G141" s="180"/>
      <c r="H141" s="180"/>
      <c r="I141" s="180"/>
      <c r="J141" s="180"/>
      <c r="K141" s="179"/>
      <c r="L141" s="179"/>
      <c r="M141" s="179"/>
      <c r="N141" s="179"/>
      <c r="O141" s="179"/>
      <c r="P141" s="179"/>
      <c r="Q141" s="180"/>
      <c r="R141" s="179"/>
      <c r="S141" s="179"/>
      <c r="T141" s="179"/>
      <c r="U141" s="179"/>
      <c r="V141" s="179"/>
      <c r="W141" s="179"/>
      <c r="X141" s="179"/>
      <c r="Y141" s="179"/>
      <c r="Z141" s="179"/>
      <c r="AA141" s="179"/>
      <c r="AB141" s="179"/>
      <c r="AC141" s="179"/>
      <c r="AD141" s="179"/>
      <c r="AE141" s="179"/>
      <c r="AF141" s="179"/>
      <c r="AG141" s="179"/>
      <c r="AH141" s="179"/>
    </row>
    <row r="142" spans="3:42" s="62" customFormat="1" ht="18">
      <c r="C142" s="141" t="s">
        <v>117</v>
      </c>
      <c r="D142" s="141" t="s">
        <v>529</v>
      </c>
      <c r="E142" s="143"/>
      <c r="F142" s="143"/>
      <c r="G142" s="143"/>
      <c r="H142" s="143"/>
      <c r="I142" s="143"/>
      <c r="J142" s="143"/>
      <c r="K142" s="143"/>
      <c r="L142" s="143"/>
      <c r="M142" s="143"/>
      <c r="N142" s="143"/>
      <c r="O142" s="143"/>
      <c r="P142" s="143"/>
      <c r="Q142" s="143"/>
      <c r="R142" s="143"/>
      <c r="S142" s="143"/>
      <c r="T142" s="143"/>
      <c r="U142" s="143"/>
      <c r="V142" s="143"/>
      <c r="W142" s="143"/>
      <c r="X142" s="143"/>
      <c r="Y142" s="143"/>
      <c r="Z142" s="143"/>
      <c r="AA142" s="143"/>
      <c r="AB142" s="143"/>
      <c r="AC142" s="143"/>
      <c r="AD142" s="143"/>
      <c r="AE142" s="143"/>
      <c r="AF142" s="143"/>
      <c r="AG142" s="143"/>
      <c r="AH142" s="143"/>
      <c r="AI142" s="143"/>
      <c r="AJ142" s="143"/>
      <c r="AK142" s="143"/>
      <c r="AL142" s="143"/>
      <c r="AM142" s="143"/>
      <c r="AN142" s="143"/>
      <c r="AO142" s="143"/>
      <c r="AP142" s="143"/>
    </row>
    <row r="143" spans="3:42" s="50" customFormat="1" ht="18">
      <c r="C143" s="145" t="s">
        <v>118</v>
      </c>
      <c r="D143" s="145" t="s">
        <v>486</v>
      </c>
      <c r="E143" s="144">
        <v>0</v>
      </c>
      <c r="F143" s="144">
        <v>0</v>
      </c>
      <c r="G143" s="144">
        <v>0</v>
      </c>
      <c r="H143" s="144">
        <v>10000</v>
      </c>
      <c r="I143" s="144">
        <v>10000</v>
      </c>
      <c r="J143" s="144">
        <v>10000</v>
      </c>
      <c r="K143" s="144">
        <v>10000</v>
      </c>
      <c r="L143" s="144">
        <v>344678</v>
      </c>
      <c r="M143" s="144">
        <v>344678</v>
      </c>
      <c r="N143" s="144">
        <v>344678</v>
      </c>
      <c r="O143" s="144">
        <v>772178</v>
      </c>
      <c r="P143" s="144">
        <v>772178</v>
      </c>
      <c r="Q143" s="144">
        <v>772178</v>
      </c>
      <c r="R143" s="144">
        <v>920393</v>
      </c>
      <c r="S143" s="144">
        <v>920480</v>
      </c>
      <c r="T143" s="144">
        <v>920480</v>
      </c>
      <c r="U143" s="144">
        <v>920480</v>
      </c>
      <c r="V143" s="144">
        <v>920480</v>
      </c>
      <c r="W143" s="144">
        <v>920481</v>
      </c>
      <c r="X143" s="144">
        <v>920482</v>
      </c>
      <c r="Y143" s="144">
        <v>820403</v>
      </c>
      <c r="Z143" s="144">
        <v>610403</v>
      </c>
      <c r="AA143" s="144">
        <v>390407</v>
      </c>
      <c r="AB143" s="144">
        <v>390407</v>
      </c>
      <c r="AC143" s="144">
        <v>390407</v>
      </c>
      <c r="AD143" s="144">
        <v>523145</v>
      </c>
      <c r="AE143" s="144">
        <v>523427</v>
      </c>
      <c r="AF143" s="144">
        <v>523439</v>
      </c>
      <c r="AG143" s="144">
        <v>523439</v>
      </c>
      <c r="AH143" s="144">
        <v>472387</v>
      </c>
      <c r="AI143" s="144"/>
      <c r="AJ143" s="144">
        <f t="shared" ref="AJ143:AL153" si="95">SUMIFS($E143:$R143,$E$4:$R$4,AJ$6)</f>
        <v>10000</v>
      </c>
      <c r="AK143" s="144">
        <f t="shared" si="95"/>
        <v>344678</v>
      </c>
      <c r="AL143" s="144">
        <f t="shared" si="95"/>
        <v>772178</v>
      </c>
      <c r="AM143" s="144">
        <f t="shared" ref="AM143:AM153" si="96">SUMIFS($E143:$T143,$E$4:$T$4,AM$6)</f>
        <v>920480</v>
      </c>
      <c r="AN143" s="144">
        <f t="shared" ref="AN143:AP153" si="97">SUMIFS($E143:$AI143,$E$4:$AI$4,AN$6)</f>
        <v>920482</v>
      </c>
      <c r="AO143" s="144">
        <f t="shared" si="97"/>
        <v>390407</v>
      </c>
      <c r="AP143" s="144">
        <f t="shared" si="97"/>
        <v>523439</v>
      </c>
    </row>
    <row r="144" spans="3:42" s="50" customFormat="1" ht="18">
      <c r="C144" s="145" t="s">
        <v>119</v>
      </c>
      <c r="D144" s="145" t="s">
        <v>169</v>
      </c>
      <c r="E144" s="144">
        <v>0</v>
      </c>
      <c r="F144" s="144">
        <v>0</v>
      </c>
      <c r="G144" s="144">
        <v>0</v>
      </c>
      <c r="H144" s="144">
        <v>24532</v>
      </c>
      <c r="I144" s="144">
        <v>24532</v>
      </c>
      <c r="J144" s="144">
        <v>24532</v>
      </c>
      <c r="K144" s="144">
        <v>24532</v>
      </c>
      <c r="L144" s="144">
        <v>7049</v>
      </c>
      <c r="M144" s="144">
        <v>7238</v>
      </c>
      <c r="N144" s="144">
        <v>8017</v>
      </c>
      <c r="O144" s="144">
        <v>-48327</v>
      </c>
      <c r="P144" s="144">
        <v>-46637</v>
      </c>
      <c r="Q144" s="144">
        <v>-45462</v>
      </c>
      <c r="R144" s="144">
        <v>-57845</v>
      </c>
      <c r="S144" s="144">
        <v>-52791</v>
      </c>
      <c r="T144" s="144">
        <v>-39392</v>
      </c>
      <c r="U144" s="144">
        <v>-35735</v>
      </c>
      <c r="V144" s="144">
        <v>-31282</v>
      </c>
      <c r="W144" s="144">
        <v>-27859</v>
      </c>
      <c r="X144" s="144">
        <v>-31013</v>
      </c>
      <c r="Y144" s="144">
        <v>-37378</v>
      </c>
      <c r="Z144" s="144">
        <v>-37486</v>
      </c>
      <c r="AA144" s="144">
        <v>-36617</v>
      </c>
      <c r="AB144" s="144">
        <v>-35906</v>
      </c>
      <c r="AC144" s="144">
        <v>-35401</v>
      </c>
      <c r="AD144" s="144">
        <v>83</v>
      </c>
      <c r="AE144" s="144">
        <v>70</v>
      </c>
      <c r="AF144" s="144">
        <v>664</v>
      </c>
      <c r="AG144" s="144">
        <v>1130</v>
      </c>
      <c r="AH144" s="144">
        <v>42132</v>
      </c>
      <c r="AI144" s="144"/>
      <c r="AJ144" s="144">
        <f t="shared" si="95"/>
        <v>24532</v>
      </c>
      <c r="AK144" s="144">
        <f t="shared" si="95"/>
        <v>7049</v>
      </c>
      <c r="AL144" s="144">
        <f t="shared" si="95"/>
        <v>-46637</v>
      </c>
      <c r="AM144" s="144">
        <f t="shared" si="96"/>
        <v>-39392</v>
      </c>
      <c r="AN144" s="144">
        <f t="shared" si="97"/>
        <v>-31013</v>
      </c>
      <c r="AO144" s="144">
        <f t="shared" si="97"/>
        <v>-35906</v>
      </c>
      <c r="AP144" s="144">
        <f t="shared" si="97"/>
        <v>664</v>
      </c>
    </row>
    <row r="145" spans="3:42" s="50" customFormat="1" ht="18">
      <c r="C145" s="145" t="s">
        <v>120</v>
      </c>
      <c r="D145" s="145" t="s">
        <v>168</v>
      </c>
      <c r="E145" s="144">
        <v>0</v>
      </c>
      <c r="F145" s="144">
        <v>0</v>
      </c>
      <c r="G145" s="144">
        <v>0</v>
      </c>
      <c r="H145" s="144">
        <v>0</v>
      </c>
      <c r="I145" s="144">
        <v>0</v>
      </c>
      <c r="J145" s="144">
        <v>0</v>
      </c>
      <c r="K145" s="144">
        <v>0</v>
      </c>
      <c r="L145" s="144">
        <v>0</v>
      </c>
      <c r="M145" s="144">
        <v>986</v>
      </c>
      <c r="N145" s="144">
        <v>986</v>
      </c>
      <c r="O145" s="144">
        <v>0</v>
      </c>
      <c r="P145" s="144">
        <v>0</v>
      </c>
      <c r="Q145" s="144">
        <v>0</v>
      </c>
      <c r="R145" s="144">
        <v>0</v>
      </c>
      <c r="S145" s="144">
        <v>0</v>
      </c>
      <c r="T145" s="144">
        <v>0</v>
      </c>
      <c r="U145" s="144">
        <v>0</v>
      </c>
      <c r="V145" s="144">
        <v>0</v>
      </c>
      <c r="W145" s="144">
        <v>0</v>
      </c>
      <c r="X145" s="144">
        <v>0</v>
      </c>
      <c r="Y145" s="144">
        <v>0</v>
      </c>
      <c r="Z145" s="144">
        <v>0</v>
      </c>
      <c r="AA145" s="144">
        <v>0</v>
      </c>
      <c r="AB145" s="144">
        <v>0</v>
      </c>
      <c r="AC145" s="144">
        <v>0</v>
      </c>
      <c r="AD145" s="144">
        <v>0</v>
      </c>
      <c r="AE145" s="144">
        <v>0</v>
      </c>
      <c r="AF145" s="144">
        <v>0</v>
      </c>
      <c r="AG145" s="144">
        <v>0</v>
      </c>
      <c r="AH145" s="144">
        <v>0</v>
      </c>
      <c r="AI145" s="144"/>
      <c r="AJ145" s="144">
        <f t="shared" si="95"/>
        <v>0</v>
      </c>
      <c r="AK145" s="144">
        <f t="shared" si="95"/>
        <v>0</v>
      </c>
      <c r="AL145" s="144">
        <f t="shared" si="95"/>
        <v>0</v>
      </c>
      <c r="AM145" s="144">
        <f t="shared" si="96"/>
        <v>0</v>
      </c>
      <c r="AN145" s="144">
        <f t="shared" si="97"/>
        <v>0</v>
      </c>
      <c r="AO145" s="144">
        <f t="shared" si="97"/>
        <v>0</v>
      </c>
      <c r="AP145" s="144">
        <f t="shared" si="97"/>
        <v>0</v>
      </c>
    </row>
    <row r="146" spans="3:42" s="50" customFormat="1" ht="18">
      <c r="C146" s="145" t="s">
        <v>121</v>
      </c>
      <c r="D146" s="145" t="s">
        <v>170</v>
      </c>
      <c r="E146" s="144">
        <v>0</v>
      </c>
      <c r="F146" s="144">
        <v>0</v>
      </c>
      <c r="G146" s="144">
        <v>0</v>
      </c>
      <c r="H146" s="144">
        <v>0</v>
      </c>
      <c r="I146" s="144">
        <v>0</v>
      </c>
      <c r="J146" s="144">
        <v>0</v>
      </c>
      <c r="K146" s="144">
        <v>0</v>
      </c>
      <c r="L146" s="144">
        <v>3405</v>
      </c>
      <c r="M146" s="144">
        <v>2419</v>
      </c>
      <c r="N146" s="144">
        <v>2419</v>
      </c>
      <c r="O146" s="144">
        <v>3405</v>
      </c>
      <c r="P146" s="144">
        <v>0</v>
      </c>
      <c r="Q146" s="144">
        <v>0</v>
      </c>
      <c r="R146" s="144">
        <v>0</v>
      </c>
      <c r="S146" s="144">
        <v>0</v>
      </c>
      <c r="T146" s="144">
        <v>0</v>
      </c>
      <c r="U146" s="144">
        <v>0</v>
      </c>
      <c r="V146" s="144">
        <v>0</v>
      </c>
      <c r="W146" s="144">
        <v>0</v>
      </c>
      <c r="X146" s="144">
        <v>0</v>
      </c>
      <c r="Y146" s="144">
        <v>0</v>
      </c>
      <c r="Z146" s="144">
        <v>0</v>
      </c>
      <c r="AA146" s="144">
        <v>0</v>
      </c>
      <c r="AB146" s="144">
        <v>0</v>
      </c>
      <c r="AC146" s="144">
        <v>0</v>
      </c>
      <c r="AD146" s="144">
        <v>0</v>
      </c>
      <c r="AE146" s="144">
        <v>0</v>
      </c>
      <c r="AF146" s="144">
        <v>0</v>
      </c>
      <c r="AG146" s="144">
        <v>0</v>
      </c>
      <c r="AH146" s="144">
        <v>0</v>
      </c>
      <c r="AI146" s="144"/>
      <c r="AJ146" s="144">
        <f t="shared" si="95"/>
        <v>0</v>
      </c>
      <c r="AK146" s="144">
        <f t="shared" si="95"/>
        <v>3405</v>
      </c>
      <c r="AL146" s="144">
        <f t="shared" si="95"/>
        <v>0</v>
      </c>
      <c r="AM146" s="144">
        <f t="shared" si="96"/>
        <v>0</v>
      </c>
      <c r="AN146" s="144">
        <f t="shared" si="97"/>
        <v>0</v>
      </c>
      <c r="AO146" s="144">
        <f t="shared" si="97"/>
        <v>0</v>
      </c>
      <c r="AP146" s="144">
        <f t="shared" si="97"/>
        <v>0</v>
      </c>
    </row>
    <row r="147" spans="3:42" s="50" customFormat="1" ht="18">
      <c r="C147" s="145" t="s">
        <v>122</v>
      </c>
      <c r="D147" s="145" t="s">
        <v>530</v>
      </c>
      <c r="E147" s="144">
        <v>0</v>
      </c>
      <c r="F147" s="144">
        <v>0</v>
      </c>
      <c r="G147" s="144">
        <v>0</v>
      </c>
      <c r="H147" s="144">
        <v>0</v>
      </c>
      <c r="I147" s="144">
        <v>0</v>
      </c>
      <c r="J147" s="144">
        <v>0</v>
      </c>
      <c r="K147" s="144">
        <v>0</v>
      </c>
      <c r="L147" s="144">
        <v>0</v>
      </c>
      <c r="M147" s="144">
        <v>0</v>
      </c>
      <c r="N147" s="144">
        <v>0</v>
      </c>
      <c r="O147" s="144">
        <v>-4985</v>
      </c>
      <c r="P147" s="144">
        <v>-10989</v>
      </c>
      <c r="Q147" s="144">
        <v>-10989</v>
      </c>
      <c r="R147" s="144">
        <v>0</v>
      </c>
      <c r="S147" s="144">
        <v>0</v>
      </c>
      <c r="T147" s="144">
        <v>0</v>
      </c>
      <c r="U147" s="144">
        <v>0</v>
      </c>
      <c r="V147" s="144">
        <v>0</v>
      </c>
      <c r="W147" s="144">
        <v>0</v>
      </c>
      <c r="X147" s="144">
        <v>0</v>
      </c>
      <c r="Y147" s="144">
        <v>0</v>
      </c>
      <c r="Z147" s="144">
        <v>0</v>
      </c>
      <c r="AA147" s="144">
        <v>0</v>
      </c>
      <c r="AB147" s="144">
        <v>0</v>
      </c>
      <c r="AC147" s="144">
        <v>0</v>
      </c>
      <c r="AD147" s="144">
        <v>0</v>
      </c>
      <c r="AE147" s="144">
        <v>0</v>
      </c>
      <c r="AF147" s="144">
        <v>0</v>
      </c>
      <c r="AG147" s="144">
        <v>0</v>
      </c>
      <c r="AH147" s="144">
        <v>0</v>
      </c>
      <c r="AI147" s="144"/>
      <c r="AJ147" s="144">
        <f t="shared" si="95"/>
        <v>0</v>
      </c>
      <c r="AK147" s="144">
        <f t="shared" si="95"/>
        <v>0</v>
      </c>
      <c r="AL147" s="144">
        <f t="shared" si="95"/>
        <v>-10989</v>
      </c>
      <c r="AM147" s="144">
        <f t="shared" si="96"/>
        <v>0</v>
      </c>
      <c r="AN147" s="144">
        <f t="shared" si="97"/>
        <v>0</v>
      </c>
      <c r="AO147" s="144">
        <f t="shared" si="97"/>
        <v>0</v>
      </c>
      <c r="AP147" s="144">
        <f t="shared" si="97"/>
        <v>0</v>
      </c>
    </row>
    <row r="148" spans="3:42" s="50" customFormat="1" ht="18">
      <c r="C148" s="145" t="s">
        <v>123</v>
      </c>
      <c r="D148" s="145" t="s">
        <v>166</v>
      </c>
      <c r="E148" s="144">
        <v>0</v>
      </c>
      <c r="F148" s="144">
        <v>0</v>
      </c>
      <c r="G148" s="144">
        <v>0</v>
      </c>
      <c r="H148" s="144">
        <v>0</v>
      </c>
      <c r="I148" s="144">
        <v>0</v>
      </c>
      <c r="J148" s="144">
        <v>0</v>
      </c>
      <c r="K148" s="144">
        <v>0</v>
      </c>
      <c r="L148" s="144">
        <v>0</v>
      </c>
      <c r="M148" s="144">
        <v>-536</v>
      </c>
      <c r="N148" s="144">
        <v>-1968</v>
      </c>
      <c r="O148" s="144">
        <v>-1328</v>
      </c>
      <c r="P148" s="144">
        <v>-1241</v>
      </c>
      <c r="Q148" s="144">
        <v>-4339</v>
      </c>
      <c r="R148" s="144">
        <v>-3852</v>
      </c>
      <c r="S148" s="144">
        <v>-4821</v>
      </c>
      <c r="T148" s="144">
        <v>-3636</v>
      </c>
      <c r="U148" s="144">
        <v>-3787</v>
      </c>
      <c r="V148" s="144">
        <v>-3700</v>
      </c>
      <c r="W148" s="144">
        <v>-3965</v>
      </c>
      <c r="X148" s="144">
        <v>-3435</v>
      </c>
      <c r="Y148" s="144">
        <v>-3343</v>
      </c>
      <c r="Z148" s="144">
        <v>-2916</v>
      </c>
      <c r="AA148" s="144">
        <v>-2744</v>
      </c>
      <c r="AB148" s="144">
        <v>-2445</v>
      </c>
      <c r="AC148" s="144">
        <v>-3149</v>
      </c>
      <c r="AD148" s="144">
        <v>-2431</v>
      </c>
      <c r="AE148" s="144">
        <v>-2522</v>
      </c>
      <c r="AF148" s="144">
        <v>-2407</v>
      </c>
      <c r="AG148" s="144">
        <v>-2640</v>
      </c>
      <c r="AH148" s="144">
        <v>-2687</v>
      </c>
      <c r="AI148" s="144"/>
      <c r="AJ148" s="144">
        <f t="shared" si="95"/>
        <v>0</v>
      </c>
      <c r="AK148" s="144">
        <f t="shared" si="95"/>
        <v>0</v>
      </c>
      <c r="AL148" s="144">
        <f t="shared" si="95"/>
        <v>-1241</v>
      </c>
      <c r="AM148" s="144">
        <f t="shared" si="96"/>
        <v>-3636</v>
      </c>
      <c r="AN148" s="144">
        <f t="shared" si="97"/>
        <v>-3435</v>
      </c>
      <c r="AO148" s="144">
        <f t="shared" si="97"/>
        <v>-2445</v>
      </c>
      <c r="AP148" s="144">
        <f t="shared" si="97"/>
        <v>-2407</v>
      </c>
    </row>
    <row r="149" spans="3:42" s="50" customFormat="1" ht="18">
      <c r="C149" s="145" t="s">
        <v>479</v>
      </c>
      <c r="D149" s="145" t="s">
        <v>167</v>
      </c>
      <c r="E149" s="144">
        <v>0</v>
      </c>
      <c r="F149" s="144">
        <v>0</v>
      </c>
      <c r="G149" s="144">
        <v>0</v>
      </c>
      <c r="H149" s="144">
        <v>-11638</v>
      </c>
      <c r="I149" s="144">
        <v>-5445</v>
      </c>
      <c r="J149" s="144">
        <v>1054</v>
      </c>
      <c r="K149" s="144">
        <v>5787</v>
      </c>
      <c r="L149" s="144">
        <v>0</v>
      </c>
      <c r="M149" s="144">
        <v>4137</v>
      </c>
      <c r="N149" s="144">
        <v>-2555</v>
      </c>
      <c r="O149" s="144">
        <v>-7094</v>
      </c>
      <c r="P149" s="144">
        <v>-34403</v>
      </c>
      <c r="Q149" s="144">
        <f>-34403-6632</f>
        <v>-41035</v>
      </c>
      <c r="R149" s="144">
        <v>-68714</v>
      </c>
      <c r="S149" s="144">
        <v>-86383</v>
      </c>
      <c r="T149" s="144">
        <f>-90996</f>
        <v>-90996</v>
      </c>
      <c r="U149" s="144">
        <v>-101617</v>
      </c>
      <c r="V149" s="144">
        <f>-(90996+23929)</f>
        <v>-114925</v>
      </c>
      <c r="W149" s="144">
        <v>-107923</v>
      </c>
      <c r="X149" s="144">
        <v>-109555</v>
      </c>
      <c r="Y149" s="144">
        <v>18602</v>
      </c>
      <c r="Z149" s="144">
        <v>-40656</v>
      </c>
      <c r="AA149" s="144">
        <v>-31141</v>
      </c>
      <c r="AB149" s="144">
        <v>-9591</v>
      </c>
      <c r="AC149" s="144">
        <v>736</v>
      </c>
      <c r="AD149" s="144">
        <v>8104</v>
      </c>
      <c r="AE149" s="144">
        <v>23455</v>
      </c>
      <c r="AF149" s="144">
        <v>-10212</v>
      </c>
      <c r="AG149" s="144">
        <v>-70151</v>
      </c>
      <c r="AH149" s="144">
        <v>-82394</v>
      </c>
      <c r="AI149" s="144"/>
      <c r="AJ149" s="144">
        <f t="shared" si="95"/>
        <v>-11638</v>
      </c>
      <c r="AK149" s="144">
        <f t="shared" si="95"/>
        <v>0</v>
      </c>
      <c r="AL149" s="144">
        <f t="shared" si="95"/>
        <v>-34403</v>
      </c>
      <c r="AM149" s="144">
        <f t="shared" si="96"/>
        <v>-90996</v>
      </c>
      <c r="AN149" s="144">
        <f t="shared" si="97"/>
        <v>-109555</v>
      </c>
      <c r="AO149" s="144">
        <f t="shared" si="97"/>
        <v>-9591</v>
      </c>
      <c r="AP149" s="144">
        <f t="shared" si="97"/>
        <v>-10212</v>
      </c>
    </row>
    <row r="150" spans="3:42" s="50" customFormat="1" ht="18">
      <c r="C150" s="145"/>
      <c r="D150" s="145"/>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row>
    <row r="151" spans="3:42" s="62" customFormat="1" ht="18">
      <c r="C151" s="147" t="s">
        <v>124</v>
      </c>
      <c r="D151" s="147" t="s">
        <v>531</v>
      </c>
      <c r="E151" s="149">
        <v>0</v>
      </c>
      <c r="F151" s="149">
        <v>0</v>
      </c>
      <c r="G151" s="149">
        <v>0</v>
      </c>
      <c r="H151" s="149">
        <v>22894</v>
      </c>
      <c r="I151" s="149">
        <v>29087</v>
      </c>
      <c r="J151" s="149">
        <v>35586</v>
      </c>
      <c r="K151" s="149">
        <v>40319</v>
      </c>
      <c r="L151" s="149">
        <v>355132</v>
      </c>
      <c r="M151" s="149">
        <v>358922</v>
      </c>
      <c r="N151" s="149">
        <v>351577</v>
      </c>
      <c r="O151" s="149">
        <v>713849</v>
      </c>
      <c r="P151" s="149">
        <v>678908</v>
      </c>
      <c r="Q151" s="149">
        <f>SUM(Q143:Q150)</f>
        <v>670353</v>
      </c>
      <c r="R151" s="149">
        <v>789982</v>
      </c>
      <c r="S151" s="149">
        <f t="shared" ref="S151:X151" si="98">SUM(S143:S150)</f>
        <v>776485</v>
      </c>
      <c r="T151" s="149">
        <f t="shared" si="98"/>
        <v>786456</v>
      </c>
      <c r="U151" s="149">
        <f t="shared" si="98"/>
        <v>779341</v>
      </c>
      <c r="V151" s="149">
        <f t="shared" si="98"/>
        <v>770573</v>
      </c>
      <c r="W151" s="149">
        <f t="shared" si="98"/>
        <v>780734</v>
      </c>
      <c r="X151" s="149">
        <f t="shared" si="98"/>
        <v>776479</v>
      </c>
      <c r="Y151" s="149">
        <f t="shared" ref="Y151:AH151" si="99">SUM(Y143:Y150)</f>
        <v>798284</v>
      </c>
      <c r="Z151" s="149">
        <f t="shared" si="99"/>
        <v>529345</v>
      </c>
      <c r="AA151" s="149">
        <f t="shared" si="99"/>
        <v>319905</v>
      </c>
      <c r="AB151" s="149">
        <f t="shared" si="99"/>
        <v>342465</v>
      </c>
      <c r="AC151" s="149">
        <f t="shared" si="99"/>
        <v>352593</v>
      </c>
      <c r="AD151" s="149">
        <f t="shared" si="99"/>
        <v>528901</v>
      </c>
      <c r="AE151" s="149">
        <f t="shared" ref="AE151" si="100">SUM(AE143:AE150)</f>
        <v>544430</v>
      </c>
      <c r="AF151" s="149">
        <f t="shared" si="99"/>
        <v>511484</v>
      </c>
      <c r="AG151" s="149">
        <f t="shared" si="99"/>
        <v>451778</v>
      </c>
      <c r="AH151" s="149">
        <f t="shared" si="99"/>
        <v>429438</v>
      </c>
      <c r="AI151" s="143"/>
      <c r="AJ151" s="149">
        <f t="shared" si="95"/>
        <v>22894</v>
      </c>
      <c r="AK151" s="149">
        <f t="shared" si="95"/>
        <v>355132</v>
      </c>
      <c r="AL151" s="149">
        <f t="shared" si="95"/>
        <v>678908</v>
      </c>
      <c r="AM151" s="149">
        <f t="shared" si="96"/>
        <v>786456</v>
      </c>
      <c r="AN151" s="149">
        <f t="shared" si="97"/>
        <v>776479</v>
      </c>
      <c r="AO151" s="149">
        <f t="shared" si="97"/>
        <v>342465</v>
      </c>
      <c r="AP151" s="149">
        <f t="shared" si="97"/>
        <v>511484</v>
      </c>
    </row>
    <row r="152" spans="3:42" s="50" customFormat="1" ht="18">
      <c r="C152" s="145" t="s">
        <v>125</v>
      </c>
      <c r="D152" s="145" t="s">
        <v>532</v>
      </c>
      <c r="E152" s="144">
        <v>0</v>
      </c>
      <c r="F152" s="144">
        <v>0</v>
      </c>
      <c r="G152" s="144">
        <v>0</v>
      </c>
      <c r="H152" s="144">
        <v>0</v>
      </c>
      <c r="I152" s="144">
        <v>0</v>
      </c>
      <c r="J152" s="144">
        <v>0</v>
      </c>
      <c r="K152" s="144">
        <v>2452</v>
      </c>
      <c r="L152" s="144">
        <v>2352</v>
      </c>
      <c r="M152" s="144">
        <v>15008</v>
      </c>
      <c r="N152" s="144">
        <v>15678</v>
      </c>
      <c r="O152" s="144">
        <v>15521</v>
      </c>
      <c r="P152" s="144">
        <v>16575</v>
      </c>
      <c r="Q152" s="144">
        <v>13704</v>
      </c>
      <c r="R152" s="144">
        <v>13660</v>
      </c>
      <c r="S152" s="144">
        <v>12434</v>
      </c>
      <c r="T152" s="144">
        <v>12742</v>
      </c>
      <c r="U152" s="144">
        <v>10849</v>
      </c>
      <c r="V152" s="144">
        <v>9273</v>
      </c>
      <c r="W152" s="144">
        <v>7182</v>
      </c>
      <c r="X152" s="144">
        <v>6008</v>
      </c>
      <c r="Y152" s="144">
        <v>4938</v>
      </c>
      <c r="Z152" s="144">
        <v>3848</v>
      </c>
      <c r="AA152" s="144">
        <v>4056</v>
      </c>
      <c r="AB152" s="144">
        <v>7005</v>
      </c>
      <c r="AC152" s="144">
        <v>5812</v>
      </c>
      <c r="AD152" s="144">
        <v>6839</v>
      </c>
      <c r="AE152" s="144">
        <v>5845</v>
      </c>
      <c r="AF152" s="144">
        <v>6611</v>
      </c>
      <c r="AG152" s="144">
        <v>6331</v>
      </c>
      <c r="AH152" s="144">
        <v>6454</v>
      </c>
      <c r="AI152" s="144"/>
      <c r="AJ152" s="144">
        <f t="shared" si="95"/>
        <v>0</v>
      </c>
      <c r="AK152" s="144">
        <f t="shared" si="95"/>
        <v>2352</v>
      </c>
      <c r="AL152" s="144">
        <f t="shared" si="95"/>
        <v>16575</v>
      </c>
      <c r="AM152" s="144">
        <f t="shared" si="96"/>
        <v>12742</v>
      </c>
      <c r="AN152" s="144">
        <f t="shared" si="97"/>
        <v>6008</v>
      </c>
      <c r="AO152" s="144">
        <f t="shared" si="97"/>
        <v>7005</v>
      </c>
      <c r="AP152" s="144">
        <f t="shared" si="97"/>
        <v>6611</v>
      </c>
    </row>
    <row r="153" spans="3:42" s="62" customFormat="1" ht="18">
      <c r="C153" s="147" t="s">
        <v>126</v>
      </c>
      <c r="D153" s="147" t="s">
        <v>533</v>
      </c>
      <c r="E153" s="149">
        <v>0</v>
      </c>
      <c r="F153" s="149">
        <v>0</v>
      </c>
      <c r="G153" s="149">
        <v>0</v>
      </c>
      <c r="H153" s="149">
        <v>22894</v>
      </c>
      <c r="I153" s="149">
        <v>29087</v>
      </c>
      <c r="J153" s="149">
        <v>35586</v>
      </c>
      <c r="K153" s="149">
        <v>42771</v>
      </c>
      <c r="L153" s="149">
        <v>357484</v>
      </c>
      <c r="M153" s="149">
        <v>373930</v>
      </c>
      <c r="N153" s="149">
        <v>367255</v>
      </c>
      <c r="O153" s="149">
        <v>729370</v>
      </c>
      <c r="P153" s="149">
        <v>695483</v>
      </c>
      <c r="Q153" s="149">
        <f>SUM(Q151:Q152)</f>
        <v>684057</v>
      </c>
      <c r="R153" s="149">
        <v>803642</v>
      </c>
      <c r="S153" s="149">
        <f t="shared" ref="S153:X153" si="101">S151+S152</f>
        <v>788919</v>
      </c>
      <c r="T153" s="149">
        <f t="shared" si="101"/>
        <v>799198</v>
      </c>
      <c r="U153" s="149">
        <f t="shared" si="101"/>
        <v>790190</v>
      </c>
      <c r="V153" s="149">
        <f t="shared" si="101"/>
        <v>779846</v>
      </c>
      <c r="W153" s="149">
        <f t="shared" si="101"/>
        <v>787916</v>
      </c>
      <c r="X153" s="149">
        <f t="shared" si="101"/>
        <v>782487</v>
      </c>
      <c r="Y153" s="149">
        <f t="shared" ref="Y153:Z153" si="102">Y151+Y152</f>
        <v>803222</v>
      </c>
      <c r="Z153" s="149">
        <f t="shared" si="102"/>
        <v>533193</v>
      </c>
      <c r="AA153" s="149">
        <f t="shared" ref="AA153:AB153" si="103">AA151+AA152</f>
        <v>323961</v>
      </c>
      <c r="AB153" s="149">
        <f t="shared" si="103"/>
        <v>349470</v>
      </c>
      <c r="AC153" s="149">
        <f t="shared" ref="AC153:AD153" si="104">AC151+AC152</f>
        <v>358405</v>
      </c>
      <c r="AD153" s="149">
        <f t="shared" si="104"/>
        <v>535740</v>
      </c>
      <c r="AE153" s="149">
        <f t="shared" ref="AE153:AH153" si="105">AE151+AE152</f>
        <v>550275</v>
      </c>
      <c r="AF153" s="149">
        <f t="shared" si="105"/>
        <v>518095</v>
      </c>
      <c r="AG153" s="149">
        <f t="shared" si="105"/>
        <v>458109</v>
      </c>
      <c r="AH153" s="149">
        <f t="shared" si="105"/>
        <v>435892</v>
      </c>
      <c r="AI153" s="143"/>
      <c r="AJ153" s="149">
        <f t="shared" si="95"/>
        <v>22894</v>
      </c>
      <c r="AK153" s="149">
        <f t="shared" si="95"/>
        <v>357484</v>
      </c>
      <c r="AL153" s="149">
        <f t="shared" si="95"/>
        <v>695483</v>
      </c>
      <c r="AM153" s="149">
        <f t="shared" si="96"/>
        <v>799198</v>
      </c>
      <c r="AN153" s="149">
        <f t="shared" si="97"/>
        <v>782487</v>
      </c>
      <c r="AO153" s="149">
        <f t="shared" si="97"/>
        <v>349470</v>
      </c>
      <c r="AP153" s="149">
        <f t="shared" si="97"/>
        <v>518095</v>
      </c>
    </row>
    <row r="154" spans="3:42" s="47" customFormat="1" ht="6" customHeight="1">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c r="AB154" s="139"/>
      <c r="AC154" s="139"/>
      <c r="AD154" s="139"/>
      <c r="AE154" s="139"/>
      <c r="AF154" s="139"/>
      <c r="AG154" s="139"/>
      <c r="AH154" s="139"/>
      <c r="AI154" s="139"/>
      <c r="AJ154" s="139"/>
      <c r="AK154" s="139"/>
      <c r="AL154" s="139"/>
      <c r="AM154" s="139"/>
      <c r="AN154" s="139"/>
      <c r="AO154" s="139"/>
      <c r="AP154" s="139"/>
    </row>
    <row r="155" spans="3:42" s="62" customFormat="1" ht="18">
      <c r="C155" s="175" t="s">
        <v>127</v>
      </c>
      <c r="D155" s="175" t="s">
        <v>534</v>
      </c>
      <c r="E155" s="177">
        <v>0</v>
      </c>
      <c r="F155" s="177">
        <v>0</v>
      </c>
      <c r="G155" s="177">
        <v>0</v>
      </c>
      <c r="H155" s="177">
        <v>37812</v>
      </c>
      <c r="I155" s="177">
        <v>41197</v>
      </c>
      <c r="J155" s="177">
        <v>51915</v>
      </c>
      <c r="K155" s="177">
        <v>66530</v>
      </c>
      <c r="L155" s="177">
        <v>377202</v>
      </c>
      <c r="M155" s="177">
        <v>398805</v>
      </c>
      <c r="N155" s="177">
        <v>429375</v>
      </c>
      <c r="O155" s="177">
        <v>826253</v>
      </c>
      <c r="P155" s="177">
        <v>902829</v>
      </c>
      <c r="Q155" s="177">
        <f>Q153+Q140+Q126</f>
        <v>863491</v>
      </c>
      <c r="R155" s="177">
        <v>1323044</v>
      </c>
      <c r="S155" s="177">
        <f t="shared" ref="S155:AH155" si="106">S153+S140+S126</f>
        <v>1322924</v>
      </c>
      <c r="T155" s="177">
        <f t="shared" si="106"/>
        <v>1357951</v>
      </c>
      <c r="U155" s="177">
        <f t="shared" si="106"/>
        <v>1247034</v>
      </c>
      <c r="V155" s="177">
        <f t="shared" si="106"/>
        <v>1173421</v>
      </c>
      <c r="W155" s="177">
        <f t="shared" si="106"/>
        <v>1201373</v>
      </c>
      <c r="X155" s="177">
        <f t="shared" si="106"/>
        <v>978995</v>
      </c>
      <c r="Y155" s="177">
        <f t="shared" si="106"/>
        <v>972952</v>
      </c>
      <c r="Z155" s="177">
        <f t="shared" si="106"/>
        <v>673295</v>
      </c>
      <c r="AA155" s="177">
        <f t="shared" si="106"/>
        <v>470638</v>
      </c>
      <c r="AB155" s="177">
        <f t="shared" si="106"/>
        <v>486794</v>
      </c>
      <c r="AC155" s="177">
        <f t="shared" si="106"/>
        <v>486791</v>
      </c>
      <c r="AD155" s="177">
        <f t="shared" si="106"/>
        <v>655324</v>
      </c>
      <c r="AE155" s="177">
        <f t="shared" ref="AE155" si="107">AE153+AE140+AE126</f>
        <v>667687</v>
      </c>
      <c r="AF155" s="177">
        <f t="shared" si="106"/>
        <v>633890</v>
      </c>
      <c r="AG155" s="177">
        <f t="shared" si="106"/>
        <v>550042</v>
      </c>
      <c r="AH155" s="177">
        <f t="shared" si="106"/>
        <v>533600</v>
      </c>
      <c r="AI155" s="143"/>
      <c r="AJ155" s="177">
        <f>SUMIFS($E155:$R155,$E$4:$R$4,AJ$6)</f>
        <v>37812</v>
      </c>
      <c r="AK155" s="177">
        <f>SUMIFS($E155:$R155,$E$4:$R$4,AK$6)</f>
        <v>377202</v>
      </c>
      <c r="AL155" s="177">
        <f>SUMIFS($E155:$R155,$E$4:$R$4,AL$6)</f>
        <v>902829</v>
      </c>
      <c r="AM155" s="177">
        <f>SUMIFS($E155:$T155,$E$4:$T$4,AM$6)</f>
        <v>1357951</v>
      </c>
      <c r="AN155" s="177">
        <f>SUMIFS($E155:$AI155,$E$4:$AI$4,AN$6)</f>
        <v>978995</v>
      </c>
      <c r="AO155" s="177">
        <f>SUMIFS($E155:$AI155,$E$4:$AI$4,AO$6)</f>
        <v>486794</v>
      </c>
      <c r="AP155" s="177">
        <f>SUMIFS($E155:$AI155,$E$4:$AI$4,AP$6)</f>
        <v>633890</v>
      </c>
    </row>
    <row r="156" spans="3:42" s="151" customFormat="1" ht="18.600000000000001"/>
    <row r="157" spans="3:42" s="47" customFormat="1" ht="18.600000000000001"/>
    <row r="158" spans="3:42" s="47" customFormat="1" ht="18.600000000000001">
      <c r="C158" s="181" t="s">
        <v>173</v>
      </c>
      <c r="D158" s="181" t="s">
        <v>535</v>
      </c>
      <c r="E158" s="182">
        <v>43555</v>
      </c>
      <c r="F158" s="182">
        <v>43646</v>
      </c>
      <c r="G158" s="182">
        <v>43738</v>
      </c>
      <c r="H158" s="182">
        <v>43830</v>
      </c>
      <c r="I158" s="182">
        <v>43921</v>
      </c>
      <c r="J158" s="182">
        <v>44012</v>
      </c>
      <c r="K158" s="182">
        <v>44104</v>
      </c>
      <c r="L158" s="182">
        <v>44196</v>
      </c>
      <c r="M158" s="182">
        <v>44286</v>
      </c>
      <c r="N158" s="182">
        <v>44377</v>
      </c>
      <c r="O158" s="182">
        <v>44469</v>
      </c>
      <c r="P158" s="182">
        <v>44561</v>
      </c>
      <c r="Q158" s="182">
        <v>44651</v>
      </c>
      <c r="R158" s="182">
        <v>44742</v>
      </c>
      <c r="S158" s="182">
        <v>44834</v>
      </c>
      <c r="T158" s="182">
        <v>44926</v>
      </c>
      <c r="U158" s="182">
        <v>45016</v>
      </c>
      <c r="V158" s="182">
        <v>45107</v>
      </c>
      <c r="W158" s="182">
        <v>45199</v>
      </c>
      <c r="X158" s="182">
        <v>45291</v>
      </c>
      <c r="Y158" s="182">
        <v>45382</v>
      </c>
      <c r="Z158" s="182">
        <v>45473</v>
      </c>
      <c r="AA158" s="182">
        <v>45565</v>
      </c>
      <c r="AB158" s="182">
        <v>45657</v>
      </c>
      <c r="AC158" s="182">
        <v>45747</v>
      </c>
      <c r="AD158" s="182">
        <v>45838</v>
      </c>
      <c r="AE158" s="182">
        <v>45930</v>
      </c>
      <c r="AF158" s="182">
        <v>46022</v>
      </c>
      <c r="AG158" s="182">
        <v>46112</v>
      </c>
      <c r="AH158" s="182">
        <v>46203</v>
      </c>
      <c r="AI158" s="60"/>
      <c r="AJ158" s="182">
        <v>43830</v>
      </c>
      <c r="AK158" s="182">
        <v>44196</v>
      </c>
      <c r="AL158" s="182">
        <v>44561</v>
      </c>
      <c r="AM158" s="182">
        <v>44926</v>
      </c>
      <c r="AN158" s="182">
        <v>45291</v>
      </c>
      <c r="AO158" s="182">
        <v>45657</v>
      </c>
      <c r="AP158" s="182">
        <v>46022</v>
      </c>
    </row>
    <row r="159" spans="3:42" s="47" customFormat="1" ht="10.5" customHeight="1">
      <c r="C159" s="183" t="s">
        <v>353</v>
      </c>
      <c r="D159" s="183" t="s">
        <v>536</v>
      </c>
      <c r="E159" s="184"/>
      <c r="F159" s="184"/>
      <c r="G159" s="184"/>
      <c r="H159" s="184"/>
      <c r="I159" s="184"/>
      <c r="J159" s="184"/>
      <c r="K159" s="184"/>
      <c r="L159" s="184"/>
      <c r="M159" s="184"/>
      <c r="N159" s="184"/>
      <c r="O159" s="184"/>
      <c r="P159" s="184"/>
      <c r="Q159" s="184"/>
      <c r="R159" s="185"/>
      <c r="S159" s="184"/>
      <c r="T159" s="184"/>
      <c r="U159" s="184"/>
      <c r="V159" s="185"/>
      <c r="W159" s="185"/>
      <c r="X159" s="185"/>
      <c r="Y159" s="185"/>
      <c r="Z159" s="185"/>
      <c r="AA159" s="185"/>
      <c r="AB159" s="185"/>
      <c r="AC159" s="185"/>
      <c r="AD159" s="185"/>
      <c r="AE159" s="185"/>
      <c r="AF159" s="185"/>
      <c r="AG159" s="185"/>
      <c r="AH159" s="185"/>
      <c r="AI159" s="60"/>
      <c r="AJ159" s="184"/>
      <c r="AK159" s="184"/>
      <c r="AL159" s="184"/>
      <c r="AM159" s="184"/>
      <c r="AN159" s="184"/>
      <c r="AO159" s="184"/>
      <c r="AP159" s="185"/>
    </row>
    <row r="160" spans="3:42" s="62" customFormat="1" ht="18">
      <c r="C160" s="141" t="s">
        <v>174</v>
      </c>
      <c r="D160" s="141" t="s">
        <v>537</v>
      </c>
      <c r="E160" s="143"/>
      <c r="F160" s="143"/>
      <c r="G160" s="143"/>
      <c r="H160" s="143"/>
      <c r="I160" s="143"/>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I160" s="143"/>
      <c r="AJ160" s="143"/>
      <c r="AK160" s="143"/>
      <c r="AL160" s="143"/>
      <c r="AM160" s="143"/>
      <c r="AN160" s="143"/>
      <c r="AO160" s="143"/>
      <c r="AP160" s="143"/>
    </row>
    <row r="161" spans="3:42" s="50" customFormat="1" ht="18">
      <c r="C161" s="94" t="s">
        <v>307</v>
      </c>
      <c r="D161" s="94" t="s">
        <v>538</v>
      </c>
      <c r="E161" s="144">
        <v>0</v>
      </c>
      <c r="F161" s="144">
        <v>0</v>
      </c>
      <c r="G161" s="144">
        <v>0</v>
      </c>
      <c r="H161" s="144">
        <v>0</v>
      </c>
      <c r="I161" s="144">
        <v>0</v>
      </c>
      <c r="J161" s="144">
        <v>0</v>
      </c>
      <c r="K161" s="144">
        <v>22911</v>
      </c>
      <c r="L161" s="144">
        <v>28227</v>
      </c>
      <c r="M161" s="144">
        <v>4892</v>
      </c>
      <c r="N161" s="144">
        <v>-2186</v>
      </c>
      <c r="O161" s="144">
        <v>-7222</v>
      </c>
      <c r="P161" s="144">
        <v>-51325</v>
      </c>
      <c r="Q161" s="144">
        <v>-9086</v>
      </c>
      <c r="R161" s="144">
        <v>-43291</v>
      </c>
      <c r="S161" s="144">
        <v>-56551</v>
      </c>
      <c r="T161" s="144">
        <v>-47314</v>
      </c>
      <c r="U161" s="144">
        <v>-892</v>
      </c>
      <c r="V161" s="144">
        <v>-6434</v>
      </c>
      <c r="W161" s="144">
        <v>2674</v>
      </c>
      <c r="X161" s="144">
        <v>-19766</v>
      </c>
      <c r="Y161" s="144">
        <v>19952</v>
      </c>
      <c r="Z161" s="144">
        <v>-39186</v>
      </c>
      <c r="AA161" s="144">
        <v>-25572</v>
      </c>
      <c r="AB161" s="144">
        <v>17120</v>
      </c>
      <c r="AC161" s="144">
        <v>17333</v>
      </c>
      <c r="AD161" s="144">
        <v>27184</v>
      </c>
      <c r="AE161" s="144">
        <v>50026</v>
      </c>
      <c r="AF161" s="144">
        <v>30665</v>
      </c>
      <c r="AG161" s="144">
        <v>-50759</v>
      </c>
      <c r="AH161" s="144">
        <v>-67483</v>
      </c>
      <c r="AI161" s="144"/>
      <c r="AJ161" s="144">
        <f t="shared" ref="AJ161:AL162" si="108">SUMIFS($E161:$R161,$E$4:$R$4,AJ$6)</f>
        <v>0</v>
      </c>
      <c r="AK161" s="144">
        <f t="shared" si="108"/>
        <v>28227</v>
      </c>
      <c r="AL161" s="144">
        <f t="shared" si="108"/>
        <v>-51325</v>
      </c>
      <c r="AM161" s="144">
        <f>SUMIFS($E161:$T161,$E$4:$T$4,AM$6)</f>
        <v>-47314</v>
      </c>
      <c r="AN161" s="144">
        <f t="shared" ref="AN161:AP162" si="109">SUMIFS($E161:$AI161,$E$4:$AI$4,AN$6)</f>
        <v>-19766</v>
      </c>
      <c r="AO161" s="144">
        <f t="shared" si="109"/>
        <v>17120</v>
      </c>
      <c r="AP161" s="144">
        <f t="shared" si="109"/>
        <v>30665</v>
      </c>
    </row>
    <row r="162" spans="3:42" s="50" customFormat="1" ht="18">
      <c r="C162" s="50" t="s">
        <v>308</v>
      </c>
      <c r="D162" s="96" t="s">
        <v>539</v>
      </c>
      <c r="E162" s="144"/>
      <c r="F162" s="144"/>
      <c r="G162" s="144"/>
      <c r="H162" s="144"/>
      <c r="I162" s="144"/>
      <c r="J162" s="144"/>
      <c r="K162" s="144"/>
      <c r="L162" s="144"/>
      <c r="M162" s="144"/>
      <c r="N162" s="144"/>
      <c r="O162" s="144"/>
      <c r="P162" s="144"/>
      <c r="Q162" s="144"/>
      <c r="R162" s="144">
        <v>-4836</v>
      </c>
      <c r="S162" s="144">
        <v>-13777</v>
      </c>
      <c r="T162" s="144">
        <v>-24575</v>
      </c>
      <c r="U162" s="144">
        <v>-10426</v>
      </c>
      <c r="V162" s="144">
        <v>-19654</v>
      </c>
      <c r="W162" s="144">
        <v>-22096</v>
      </c>
      <c r="X162" s="144">
        <v>9919</v>
      </c>
      <c r="Y162" s="144">
        <v>0</v>
      </c>
      <c r="Z162" s="144">
        <v>0</v>
      </c>
      <c r="AA162" s="144">
        <v>0</v>
      </c>
      <c r="AB162" s="144">
        <v>0</v>
      </c>
      <c r="AC162" s="144">
        <v>0</v>
      </c>
      <c r="AD162" s="144">
        <v>0</v>
      </c>
      <c r="AE162" s="144">
        <v>0</v>
      </c>
      <c r="AF162" s="144">
        <v>0</v>
      </c>
      <c r="AG162" s="144">
        <v>0</v>
      </c>
      <c r="AH162" s="144">
        <v>0</v>
      </c>
      <c r="AI162" s="144"/>
      <c r="AJ162" s="144">
        <f t="shared" si="108"/>
        <v>0</v>
      </c>
      <c r="AK162" s="144">
        <f t="shared" si="108"/>
        <v>0</v>
      </c>
      <c r="AL162" s="144">
        <f t="shared" si="108"/>
        <v>0</v>
      </c>
      <c r="AM162" s="144">
        <f>SUMIFS($E162:$T162,$E$4:$T$4,AM$6)</f>
        <v>-24575</v>
      </c>
      <c r="AN162" s="144">
        <f t="shared" si="109"/>
        <v>9919</v>
      </c>
      <c r="AO162" s="144">
        <f t="shared" si="109"/>
        <v>0</v>
      </c>
      <c r="AP162" s="144">
        <f t="shared" si="109"/>
        <v>0</v>
      </c>
    </row>
    <row r="163" spans="3:42" s="62" customFormat="1" ht="18">
      <c r="C163" s="62" t="s">
        <v>175</v>
      </c>
      <c r="D163" s="186" t="s">
        <v>540</v>
      </c>
      <c r="E163" s="143">
        <f>SUM(E161:E162)</f>
        <v>0</v>
      </c>
      <c r="F163" s="143">
        <f t="shared" ref="F163:AN163" si="110">SUM(F161:F162)</f>
        <v>0</v>
      </c>
      <c r="G163" s="143">
        <f t="shared" si="110"/>
        <v>0</v>
      </c>
      <c r="H163" s="143">
        <f t="shared" si="110"/>
        <v>0</v>
      </c>
      <c r="I163" s="143">
        <f t="shared" si="110"/>
        <v>0</v>
      </c>
      <c r="J163" s="143">
        <f t="shared" si="110"/>
        <v>0</v>
      </c>
      <c r="K163" s="143">
        <f t="shared" si="110"/>
        <v>22911</v>
      </c>
      <c r="L163" s="143">
        <f t="shared" si="110"/>
        <v>28227</v>
      </c>
      <c r="M163" s="143">
        <f t="shared" si="110"/>
        <v>4892</v>
      </c>
      <c r="N163" s="143">
        <f t="shared" si="110"/>
        <v>-2186</v>
      </c>
      <c r="O163" s="143">
        <f t="shared" si="110"/>
        <v>-7222</v>
      </c>
      <c r="P163" s="143">
        <f t="shared" si="110"/>
        <v>-51325</v>
      </c>
      <c r="Q163" s="143">
        <f t="shared" si="110"/>
        <v>-9086</v>
      </c>
      <c r="R163" s="143">
        <f t="shared" si="110"/>
        <v>-48127</v>
      </c>
      <c r="S163" s="143">
        <f t="shared" si="110"/>
        <v>-70328</v>
      </c>
      <c r="T163" s="143">
        <f t="shared" si="110"/>
        <v>-71889</v>
      </c>
      <c r="U163" s="143">
        <f t="shared" si="110"/>
        <v>-11318</v>
      </c>
      <c r="V163" s="143">
        <f t="shared" si="110"/>
        <v>-26088</v>
      </c>
      <c r="W163" s="143">
        <f t="shared" si="110"/>
        <v>-19422</v>
      </c>
      <c r="X163" s="143">
        <f t="shared" si="110"/>
        <v>-9847</v>
      </c>
      <c r="Y163" s="143">
        <f t="shared" ref="Y163:AG163" si="111">SUM(Y161:Y162)</f>
        <v>19952</v>
      </c>
      <c r="Z163" s="143">
        <f t="shared" si="111"/>
        <v>-39186</v>
      </c>
      <c r="AA163" s="143">
        <f t="shared" si="111"/>
        <v>-25572</v>
      </c>
      <c r="AB163" s="143">
        <f t="shared" si="111"/>
        <v>17120</v>
      </c>
      <c r="AC163" s="143">
        <f t="shared" si="111"/>
        <v>17333</v>
      </c>
      <c r="AD163" s="143">
        <f t="shared" si="111"/>
        <v>27184</v>
      </c>
      <c r="AE163" s="143">
        <f t="shared" ref="AE163" si="112">SUM(AE161:AE162)</f>
        <v>50026</v>
      </c>
      <c r="AF163" s="143">
        <f t="shared" si="111"/>
        <v>30665</v>
      </c>
      <c r="AG163" s="143">
        <f t="shared" si="111"/>
        <v>-50759</v>
      </c>
      <c r="AH163" s="143">
        <f>SUM(AH161:AH162)</f>
        <v>-67483</v>
      </c>
      <c r="AI163" s="143"/>
      <c r="AJ163" s="143">
        <f t="shared" si="110"/>
        <v>0</v>
      </c>
      <c r="AK163" s="143">
        <f t="shared" si="110"/>
        <v>28227</v>
      </c>
      <c r="AL163" s="143">
        <f t="shared" si="110"/>
        <v>-51325</v>
      </c>
      <c r="AM163" s="143">
        <f t="shared" si="110"/>
        <v>-71889</v>
      </c>
      <c r="AN163" s="143">
        <f t="shared" si="110"/>
        <v>-9847</v>
      </c>
      <c r="AO163" s="143">
        <f t="shared" ref="AO163" si="113">SUM(AO161:AO162)</f>
        <v>17120</v>
      </c>
      <c r="AP163" s="143">
        <f t="shared" ref="AP163" si="114">SUM(AP161:AP162)</f>
        <v>30665</v>
      </c>
    </row>
    <row r="164" spans="3:42" s="47" customFormat="1" ht="6" customHeight="1">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c r="AB164" s="139"/>
      <c r="AC164" s="139"/>
      <c r="AD164" s="139"/>
      <c r="AE164" s="139"/>
      <c r="AF164" s="139"/>
      <c r="AG164" s="139"/>
      <c r="AH164" s="139"/>
      <c r="AI164" s="139"/>
      <c r="AJ164" s="139"/>
      <c r="AK164" s="139"/>
      <c r="AL164" s="139"/>
      <c r="AM164" s="139"/>
      <c r="AN164" s="139"/>
      <c r="AO164" s="139"/>
      <c r="AP164" s="139"/>
    </row>
    <row r="165" spans="3:42" s="47" customFormat="1" ht="18.600000000000001">
      <c r="C165" s="172" t="s">
        <v>176</v>
      </c>
      <c r="D165" s="172" t="s">
        <v>220</v>
      </c>
    </row>
    <row r="166" spans="3:42" s="50" customFormat="1" ht="18">
      <c r="C166" s="145" t="s">
        <v>11</v>
      </c>
      <c r="D166" s="145" t="s">
        <v>53</v>
      </c>
      <c r="E166" s="144">
        <v>0</v>
      </c>
      <c r="F166" s="144">
        <v>0</v>
      </c>
      <c r="G166" s="144">
        <v>0</v>
      </c>
      <c r="H166" s="144">
        <v>0</v>
      </c>
      <c r="I166" s="144">
        <v>0</v>
      </c>
      <c r="J166" s="144">
        <v>0</v>
      </c>
      <c r="K166" s="144">
        <v>1414</v>
      </c>
      <c r="L166" s="144">
        <v>1769</v>
      </c>
      <c r="M166" s="144">
        <v>450</v>
      </c>
      <c r="N166" s="144">
        <v>1196</v>
      </c>
      <c r="O166" s="144">
        <v>2733</v>
      </c>
      <c r="P166" s="144">
        <v>4567</v>
      </c>
      <c r="Q166" s="144">
        <v>1685</v>
      </c>
      <c r="R166" s="144">
        <v>4515</v>
      </c>
      <c r="S166" s="144">
        <v>9212</v>
      </c>
      <c r="T166" s="144">
        <v>13683</v>
      </c>
      <c r="U166" s="144">
        <v>4521</v>
      </c>
      <c r="V166" s="144">
        <v>9721</v>
      </c>
      <c r="W166" s="144">
        <v>15326</v>
      </c>
      <c r="X166" s="144">
        <v>19929</v>
      </c>
      <c r="Y166" s="144">
        <v>2832</v>
      </c>
      <c r="Z166" s="144">
        <v>4648</v>
      </c>
      <c r="AA166" s="144">
        <v>7770</v>
      </c>
      <c r="AB166" s="144">
        <v>11090</v>
      </c>
      <c r="AC166" s="144">
        <v>4155</v>
      </c>
      <c r="AD166" s="144">
        <v>8386</v>
      </c>
      <c r="AE166" s="144">
        <v>14537</v>
      </c>
      <c r="AF166" s="144">
        <v>17668</v>
      </c>
      <c r="AG166" s="144">
        <v>4520</v>
      </c>
      <c r="AH166" s="144">
        <v>8787</v>
      </c>
      <c r="AI166" s="144"/>
      <c r="AJ166" s="144">
        <f t="shared" ref="AJ166:AL177" si="115">SUMIFS($E166:$R166,$E$4:$R$4,AJ$6)</f>
        <v>0</v>
      </c>
      <c r="AK166" s="144">
        <f t="shared" si="115"/>
        <v>1769</v>
      </c>
      <c r="AL166" s="144">
        <f t="shared" si="115"/>
        <v>4567</v>
      </c>
      <c r="AM166" s="144">
        <f t="shared" ref="AM166:AM177" si="116">SUMIFS($E166:$T166,$E$4:$T$4,AM$6)</f>
        <v>13683</v>
      </c>
      <c r="AN166" s="144">
        <f t="shared" ref="AN166:AP177" si="117">SUMIFS($E166:$AI166,$E$4:$AI$4,AN$6)</f>
        <v>19929</v>
      </c>
      <c r="AO166" s="144">
        <f t="shared" si="117"/>
        <v>11090</v>
      </c>
      <c r="AP166" s="144">
        <f t="shared" si="117"/>
        <v>17668</v>
      </c>
    </row>
    <row r="167" spans="3:42" s="50" customFormat="1" ht="18">
      <c r="C167" s="145" t="s">
        <v>500</v>
      </c>
      <c r="D167" s="145" t="s">
        <v>541</v>
      </c>
      <c r="E167" s="144">
        <v>0</v>
      </c>
      <c r="F167" s="144">
        <v>0</v>
      </c>
      <c r="G167" s="144">
        <v>0</v>
      </c>
      <c r="H167" s="144">
        <v>0</v>
      </c>
      <c r="I167" s="144">
        <v>0</v>
      </c>
      <c r="J167" s="144">
        <v>0</v>
      </c>
      <c r="K167" s="144">
        <v>6</v>
      </c>
      <c r="L167" s="144">
        <v>7</v>
      </c>
      <c r="M167" s="144">
        <v>2</v>
      </c>
      <c r="N167" s="144">
        <v>0</v>
      </c>
      <c r="O167" s="144">
        <v>3</v>
      </c>
      <c r="P167" s="144">
        <v>3</v>
      </c>
      <c r="Q167" s="144">
        <v>-1</v>
      </c>
      <c r="R167" s="144">
        <v>19</v>
      </c>
      <c r="S167" s="144">
        <v>1013</v>
      </c>
      <c r="T167" s="144">
        <v>1235</v>
      </c>
      <c r="U167" s="144">
        <v>48</v>
      </c>
      <c r="V167" s="144">
        <v>103</v>
      </c>
      <c r="W167" s="144">
        <v>97</v>
      </c>
      <c r="X167" s="144">
        <v>76</v>
      </c>
      <c r="Y167" s="144">
        <v>62</v>
      </c>
      <c r="Z167" s="144">
        <v>146</v>
      </c>
      <c r="AA167" s="144">
        <v>144</v>
      </c>
      <c r="AB167" s="144">
        <v>148</v>
      </c>
      <c r="AC167" s="144">
        <v>1635</v>
      </c>
      <c r="AD167" s="144">
        <v>1743</v>
      </c>
      <c r="AE167" s="144">
        <v>239</v>
      </c>
      <c r="AF167" s="144">
        <v>1747</v>
      </c>
      <c r="AG167" s="144">
        <v>148</v>
      </c>
      <c r="AH167" s="144">
        <v>149</v>
      </c>
      <c r="AI167" s="144"/>
      <c r="AJ167" s="144">
        <f t="shared" si="115"/>
        <v>0</v>
      </c>
      <c r="AK167" s="144">
        <f t="shared" si="115"/>
        <v>7</v>
      </c>
      <c r="AL167" s="144">
        <f t="shared" si="115"/>
        <v>3</v>
      </c>
      <c r="AM167" s="144">
        <f t="shared" si="116"/>
        <v>1235</v>
      </c>
      <c r="AN167" s="144">
        <f t="shared" si="117"/>
        <v>76</v>
      </c>
      <c r="AO167" s="144">
        <f t="shared" si="117"/>
        <v>148</v>
      </c>
      <c r="AP167" s="144">
        <f t="shared" si="117"/>
        <v>1747</v>
      </c>
    </row>
    <row r="168" spans="3:42" s="50" customFormat="1" ht="18">
      <c r="C168" s="145" t="s">
        <v>178</v>
      </c>
      <c r="D168" s="145" t="s">
        <v>542</v>
      </c>
      <c r="E168" s="144">
        <v>0</v>
      </c>
      <c r="F168" s="144">
        <v>0</v>
      </c>
      <c r="G168" s="144">
        <v>0</v>
      </c>
      <c r="H168" s="144">
        <v>0</v>
      </c>
      <c r="I168" s="144">
        <v>0</v>
      </c>
      <c r="J168" s="144">
        <v>0</v>
      </c>
      <c r="K168" s="144">
        <v>397</v>
      </c>
      <c r="L168" s="144">
        <v>1066</v>
      </c>
      <c r="M168" s="144">
        <v>0</v>
      </c>
      <c r="N168" s="144">
        <v>5</v>
      </c>
      <c r="O168" s="144">
        <v>-21</v>
      </c>
      <c r="P168" s="144">
        <v>-313</v>
      </c>
      <c r="Q168" s="144">
        <v>-848</v>
      </c>
      <c r="R168" s="144">
        <v>943</v>
      </c>
      <c r="S168" s="144">
        <v>1070</v>
      </c>
      <c r="T168" s="144">
        <v>-891</v>
      </c>
      <c r="U168" s="144">
        <v>-328</v>
      </c>
      <c r="V168" s="144">
        <v>-681</v>
      </c>
      <c r="W168" s="144">
        <v>-1057</v>
      </c>
      <c r="X168" s="144">
        <v>-1238</v>
      </c>
      <c r="Y168" s="144">
        <v>136</v>
      </c>
      <c r="Z168" s="144">
        <v>331</v>
      </c>
      <c r="AA168" s="144">
        <v>456</v>
      </c>
      <c r="AB168" s="144">
        <v>623</v>
      </c>
      <c r="AC168" s="144">
        <v>124</v>
      </c>
      <c r="AD168" s="144">
        <v>231</v>
      </c>
      <c r="AE168" s="144">
        <v>692</v>
      </c>
      <c r="AF168" s="144">
        <v>1089</v>
      </c>
      <c r="AG168" s="144">
        <v>229</v>
      </c>
      <c r="AH168" s="144">
        <v>398</v>
      </c>
      <c r="AI168" s="144"/>
      <c r="AJ168" s="144">
        <f>SUMIFS($E168:$R168,$E$4:$R$4,AJ$6)</f>
        <v>0</v>
      </c>
      <c r="AK168" s="144">
        <f>SUMIFS($E168:$R168,$E$4:$R$4,AK$6)</f>
        <v>1066</v>
      </c>
      <c r="AL168" s="144">
        <f>SUMIFS($E168:$R168,$E$4:$R$4,AL$6)</f>
        <v>-313</v>
      </c>
      <c r="AM168" s="144">
        <f>SUMIFS($E168:$T168,$E$4:$T$4,AM$6)</f>
        <v>-891</v>
      </c>
      <c r="AN168" s="144">
        <f>SUMIFS($E168:$AI168,$E$4:$AI$4,AN$6)</f>
        <v>-1238</v>
      </c>
      <c r="AO168" s="144">
        <f>SUMIFS($E168:$AI168,$E$4:$AI$4,AO$6)</f>
        <v>623</v>
      </c>
      <c r="AP168" s="144">
        <f>SUMIFS($E168:$AI168,$E$4:$AI$4,AP$6)</f>
        <v>1089</v>
      </c>
    </row>
    <row r="169" spans="3:42" s="50" customFormat="1" ht="18">
      <c r="C169" s="145" t="s">
        <v>378</v>
      </c>
      <c r="D169" s="145" t="s">
        <v>379</v>
      </c>
      <c r="E169" s="144">
        <v>0</v>
      </c>
      <c r="F169" s="144">
        <v>0</v>
      </c>
      <c r="G169" s="144">
        <v>0</v>
      </c>
      <c r="H169" s="144">
        <v>0</v>
      </c>
      <c r="I169" s="144">
        <v>0</v>
      </c>
      <c r="J169" s="144">
        <v>0</v>
      </c>
      <c r="K169" s="144">
        <v>273</v>
      </c>
      <c r="L169" s="144">
        <v>252</v>
      </c>
      <c r="M169" s="144">
        <v>-2</v>
      </c>
      <c r="N169" s="144">
        <v>-2</v>
      </c>
      <c r="O169" s="144">
        <v>-2</v>
      </c>
      <c r="P169" s="144">
        <v>-1028</v>
      </c>
      <c r="Q169" s="144">
        <v>27</v>
      </c>
      <c r="R169" s="144">
        <v>630</v>
      </c>
      <c r="S169" s="144">
        <v>411</v>
      </c>
      <c r="T169" s="144">
        <v>8082</v>
      </c>
      <c r="U169" s="144">
        <v>1293</v>
      </c>
      <c r="V169" s="144">
        <v>4528</v>
      </c>
      <c r="W169" s="144">
        <v>3439</v>
      </c>
      <c r="X169" s="144">
        <v>2657</v>
      </c>
      <c r="Y169" s="144">
        <v>-68</v>
      </c>
      <c r="Z169" s="144">
        <v>-319</v>
      </c>
      <c r="AA169" s="144">
        <v>-503</v>
      </c>
      <c r="AB169" s="144">
        <v>-457</v>
      </c>
      <c r="AC169" s="144">
        <v>-213</v>
      </c>
      <c r="AD169" s="144">
        <v>-1100</v>
      </c>
      <c r="AE169" s="144">
        <v>-1418</v>
      </c>
      <c r="AF169" s="144">
        <v>-1224</v>
      </c>
      <c r="AG169" s="144">
        <v>-276</v>
      </c>
      <c r="AH169" s="144">
        <v>-472</v>
      </c>
      <c r="AI169" s="144"/>
      <c r="AJ169" s="144">
        <f t="shared" si="115"/>
        <v>0</v>
      </c>
      <c r="AK169" s="144">
        <f t="shared" si="115"/>
        <v>252</v>
      </c>
      <c r="AL169" s="144">
        <f t="shared" si="115"/>
        <v>-1028</v>
      </c>
      <c r="AM169" s="144">
        <f t="shared" si="116"/>
        <v>8082</v>
      </c>
      <c r="AN169" s="144">
        <f t="shared" si="117"/>
        <v>2657</v>
      </c>
      <c r="AO169" s="144">
        <f t="shared" si="117"/>
        <v>-457</v>
      </c>
      <c r="AP169" s="144">
        <f t="shared" si="117"/>
        <v>-1224</v>
      </c>
    </row>
    <row r="170" spans="3:42" s="50" customFormat="1" ht="18">
      <c r="C170" s="145" t="s">
        <v>380</v>
      </c>
      <c r="D170" s="145" t="s">
        <v>507</v>
      </c>
      <c r="E170" s="144"/>
      <c r="F170" s="144"/>
      <c r="G170" s="144"/>
      <c r="H170" s="144"/>
      <c r="I170" s="144"/>
      <c r="J170" s="144"/>
      <c r="K170" s="144"/>
      <c r="L170" s="144"/>
      <c r="M170" s="144"/>
      <c r="N170" s="144"/>
      <c r="O170" s="144"/>
      <c r="P170" s="144"/>
      <c r="Q170" s="144"/>
      <c r="R170" s="144"/>
      <c r="S170" s="144"/>
      <c r="T170" s="144"/>
      <c r="U170" s="144"/>
      <c r="V170" s="144"/>
      <c r="W170" s="144"/>
      <c r="X170" s="144"/>
      <c r="Y170" s="144"/>
      <c r="Z170" s="144"/>
      <c r="AA170" s="144"/>
      <c r="AB170" s="144"/>
      <c r="AC170" s="144">
        <v>0</v>
      </c>
      <c r="AD170" s="144">
        <v>0</v>
      </c>
      <c r="AE170" s="144" t="s">
        <v>44</v>
      </c>
      <c r="AF170" s="144">
        <v>0</v>
      </c>
      <c r="AG170" s="144">
        <v>0</v>
      </c>
      <c r="AH170" s="144">
        <v>0</v>
      </c>
      <c r="AI170" s="144"/>
      <c r="AJ170" s="144">
        <f t="shared" ref="AJ170:AL176" si="118">SUMIFS($E170:$R170,$E$4:$R$4,AJ$6)</f>
        <v>0</v>
      </c>
      <c r="AK170" s="144">
        <f t="shared" si="118"/>
        <v>0</v>
      </c>
      <c r="AL170" s="144">
        <f t="shared" si="118"/>
        <v>0</v>
      </c>
      <c r="AM170" s="144">
        <f t="shared" ref="AM170:AM176" si="119">SUMIFS($E170:$T170,$E$4:$T$4,AM$6)</f>
        <v>0</v>
      </c>
      <c r="AN170" s="144">
        <f t="shared" ref="AN170:AP176" si="120">SUMIFS($E170:$AI170,$E$4:$AI$4,AN$6)</f>
        <v>0</v>
      </c>
      <c r="AO170" s="144">
        <f t="shared" si="120"/>
        <v>0</v>
      </c>
      <c r="AP170" s="144">
        <f t="shared" si="120"/>
        <v>0</v>
      </c>
    </row>
    <row r="171" spans="3:42" s="50" customFormat="1" ht="18">
      <c r="C171" s="145" t="s">
        <v>179</v>
      </c>
      <c r="D171" s="145" t="s">
        <v>543</v>
      </c>
      <c r="E171" s="144">
        <v>0</v>
      </c>
      <c r="F171" s="144">
        <v>0</v>
      </c>
      <c r="G171" s="144">
        <v>0</v>
      </c>
      <c r="H171" s="144">
        <v>0</v>
      </c>
      <c r="I171" s="144">
        <v>0</v>
      </c>
      <c r="J171" s="144">
        <v>0</v>
      </c>
      <c r="K171" s="144">
        <v>0</v>
      </c>
      <c r="L171" s="144">
        <v>0</v>
      </c>
      <c r="M171" s="144">
        <v>0</v>
      </c>
      <c r="N171" s="144">
        <v>968</v>
      </c>
      <c r="O171" s="144">
        <v>2021</v>
      </c>
      <c r="P171" s="144">
        <v>3955</v>
      </c>
      <c r="Q171" s="144">
        <v>1175</v>
      </c>
      <c r="R171" s="144">
        <v>3222</v>
      </c>
      <c r="S171" s="144">
        <v>8313</v>
      </c>
      <c r="T171" s="144">
        <v>14251</v>
      </c>
      <c r="U171" s="144">
        <v>3657</v>
      </c>
      <c r="V171" s="144">
        <v>8110</v>
      </c>
      <c r="W171" s="144">
        <v>11533</v>
      </c>
      <c r="X171" s="144">
        <v>446</v>
      </c>
      <c r="Y171" s="144">
        <v>1479</v>
      </c>
      <c r="Z171" s="144">
        <v>1371</v>
      </c>
      <c r="AA171" s="144">
        <v>-4506</v>
      </c>
      <c r="AB171" s="144">
        <v>2951</v>
      </c>
      <c r="AC171" s="144">
        <v>505</v>
      </c>
      <c r="AD171" s="144">
        <v>1705</v>
      </c>
      <c r="AE171" s="144">
        <v>2075</v>
      </c>
      <c r="AF171" s="144">
        <v>2825</v>
      </c>
      <c r="AG171" s="144">
        <v>581</v>
      </c>
      <c r="AH171" s="144">
        <v>885</v>
      </c>
      <c r="AI171" s="144"/>
      <c r="AJ171" s="144">
        <f t="shared" si="118"/>
        <v>0</v>
      </c>
      <c r="AK171" s="144">
        <f t="shared" si="118"/>
        <v>0</v>
      </c>
      <c r="AL171" s="144">
        <f t="shared" si="118"/>
        <v>3955</v>
      </c>
      <c r="AM171" s="144">
        <f t="shared" si="119"/>
        <v>14251</v>
      </c>
      <c r="AN171" s="144">
        <f t="shared" si="120"/>
        <v>446</v>
      </c>
      <c r="AO171" s="144">
        <f t="shared" si="120"/>
        <v>2951</v>
      </c>
      <c r="AP171" s="144">
        <f t="shared" si="120"/>
        <v>2825</v>
      </c>
    </row>
    <row r="172" spans="3:42" s="50" customFormat="1" ht="18">
      <c r="C172" s="145" t="s">
        <v>180</v>
      </c>
      <c r="D172" s="145" t="s">
        <v>544</v>
      </c>
      <c r="E172" s="144">
        <v>0</v>
      </c>
      <c r="F172" s="144">
        <v>0</v>
      </c>
      <c r="G172" s="144">
        <v>0</v>
      </c>
      <c r="H172" s="144">
        <v>0</v>
      </c>
      <c r="I172" s="144">
        <v>0</v>
      </c>
      <c r="J172" s="144">
        <v>0</v>
      </c>
      <c r="K172" s="144">
        <v>0</v>
      </c>
      <c r="L172" s="144">
        <v>0</v>
      </c>
      <c r="M172" s="144">
        <v>0</v>
      </c>
      <c r="N172" s="144">
        <v>0</v>
      </c>
      <c r="O172" s="144">
        <v>0</v>
      </c>
      <c r="P172" s="144">
        <v>0</v>
      </c>
      <c r="Q172" s="144">
        <v>-843</v>
      </c>
      <c r="R172" s="144">
        <v>-1886</v>
      </c>
      <c r="S172" s="144">
        <v>-3322</v>
      </c>
      <c r="T172" s="144">
        <v>-4759</v>
      </c>
      <c r="U172" s="144">
        <v>-1437</v>
      </c>
      <c r="V172" s="144">
        <v>-2875</v>
      </c>
      <c r="W172" s="144">
        <v>-4312</v>
      </c>
      <c r="X172" s="144">
        <v>-5749</v>
      </c>
      <c r="Y172" s="144">
        <v>-1518</v>
      </c>
      <c r="Z172" s="144">
        <v>-3012</v>
      </c>
      <c r="AA172" s="144">
        <v>123208</v>
      </c>
      <c r="AB172" s="144">
        <v>-5995</v>
      </c>
      <c r="AC172" s="144">
        <v>-1449</v>
      </c>
      <c r="AD172" s="144">
        <v>-2920</v>
      </c>
      <c r="AE172" s="144">
        <v>-4403</v>
      </c>
      <c r="AF172" s="144">
        <v>-5885</v>
      </c>
      <c r="AG172" s="144">
        <v>-1471</v>
      </c>
      <c r="AH172" s="144">
        <v>-2971</v>
      </c>
      <c r="AI172" s="144"/>
      <c r="AJ172" s="144">
        <f t="shared" si="118"/>
        <v>0</v>
      </c>
      <c r="AK172" s="144">
        <f t="shared" si="118"/>
        <v>0</v>
      </c>
      <c r="AL172" s="144">
        <f t="shared" si="118"/>
        <v>0</v>
      </c>
      <c r="AM172" s="144">
        <f t="shared" si="119"/>
        <v>-4759</v>
      </c>
      <c r="AN172" s="144">
        <f t="shared" si="120"/>
        <v>-5749</v>
      </c>
      <c r="AO172" s="144">
        <f t="shared" si="120"/>
        <v>-5995</v>
      </c>
      <c r="AP172" s="144">
        <f t="shared" si="120"/>
        <v>-5885</v>
      </c>
    </row>
    <row r="173" spans="3:42" s="50" customFormat="1" ht="18">
      <c r="C173" s="145" t="s">
        <v>465</v>
      </c>
      <c r="D173" s="145" t="s">
        <v>381</v>
      </c>
      <c r="E173" s="144">
        <v>0</v>
      </c>
      <c r="F173" s="144">
        <v>0</v>
      </c>
      <c r="G173" s="144">
        <v>0</v>
      </c>
      <c r="H173" s="144">
        <v>0</v>
      </c>
      <c r="I173" s="144">
        <v>0</v>
      </c>
      <c r="J173" s="144">
        <v>0</v>
      </c>
      <c r="K173" s="144">
        <v>0</v>
      </c>
      <c r="L173" s="144">
        <v>0</v>
      </c>
      <c r="M173" s="144">
        <v>0</v>
      </c>
      <c r="N173" s="144">
        <v>0</v>
      </c>
      <c r="O173" s="144">
        <v>0</v>
      </c>
      <c r="P173" s="144">
        <v>0</v>
      </c>
      <c r="Q173" s="144">
        <v>0</v>
      </c>
      <c r="R173" s="144">
        <v>107385</v>
      </c>
      <c r="S173" s="144">
        <v>152626</v>
      </c>
      <c r="T173" s="144">
        <v>194823</v>
      </c>
      <c r="U173" s="144">
        <v>42661</v>
      </c>
      <c r="V173" s="144">
        <v>78869</v>
      </c>
      <c r="W173" s="144">
        <v>108632</v>
      </c>
      <c r="X173" s="144">
        <v>148625</v>
      </c>
      <c r="Y173" s="144">
        <v>36725</v>
      </c>
      <c r="Z173" s="144">
        <v>77607</v>
      </c>
      <c r="AA173" s="144">
        <v>0</v>
      </c>
      <c r="AB173" s="144">
        <v>173632</v>
      </c>
      <c r="AC173" s="144">
        <v>52536</v>
      </c>
      <c r="AD173" s="144">
        <v>105536</v>
      </c>
      <c r="AE173" s="144">
        <v>162116</v>
      </c>
      <c r="AF173" s="144">
        <v>230540</v>
      </c>
      <c r="AG173" s="144">
        <v>51384</v>
      </c>
      <c r="AH173" s="144">
        <v>115356</v>
      </c>
      <c r="AI173" s="144"/>
      <c r="AJ173" s="144">
        <f t="shared" si="118"/>
        <v>0</v>
      </c>
      <c r="AK173" s="144">
        <f t="shared" si="118"/>
        <v>0</v>
      </c>
      <c r="AL173" s="144">
        <f t="shared" si="118"/>
        <v>0</v>
      </c>
      <c r="AM173" s="144">
        <f t="shared" si="119"/>
        <v>194823</v>
      </c>
      <c r="AN173" s="144">
        <f t="shared" si="120"/>
        <v>148625</v>
      </c>
      <c r="AO173" s="144">
        <f t="shared" si="120"/>
        <v>173632</v>
      </c>
      <c r="AP173" s="144">
        <f t="shared" si="120"/>
        <v>230540</v>
      </c>
    </row>
    <row r="174" spans="3:42" s="50" customFormat="1" ht="18">
      <c r="C174" s="145" t="s">
        <v>350</v>
      </c>
      <c r="D174" s="145" t="s">
        <v>351</v>
      </c>
      <c r="E174" s="144">
        <v>0</v>
      </c>
      <c r="F174" s="144">
        <v>0</v>
      </c>
      <c r="G174" s="144">
        <v>0</v>
      </c>
      <c r="H174" s="144">
        <v>0</v>
      </c>
      <c r="I174" s="144">
        <v>0</v>
      </c>
      <c r="J174" s="144">
        <v>0</v>
      </c>
      <c r="K174" s="144">
        <v>0</v>
      </c>
      <c r="L174" s="144">
        <v>0</v>
      </c>
      <c r="M174" s="144">
        <v>0</v>
      </c>
      <c r="N174" s="144">
        <v>0</v>
      </c>
      <c r="O174" s="144">
        <v>0</v>
      </c>
      <c r="P174" s="144">
        <v>0</v>
      </c>
      <c r="Q174" s="144">
        <v>0</v>
      </c>
      <c r="R174" s="144">
        <v>1145</v>
      </c>
      <c r="S174" s="144">
        <v>997</v>
      </c>
      <c r="T174" s="144">
        <v>1176</v>
      </c>
      <c r="U174" s="144">
        <v>-1203</v>
      </c>
      <c r="V174" s="144">
        <v>-1684</v>
      </c>
      <c r="W174" s="144">
        <v>-1818</v>
      </c>
      <c r="X174" s="144">
        <v>-281</v>
      </c>
      <c r="Y174" s="144">
        <v>-490</v>
      </c>
      <c r="Z174" s="144">
        <v>548</v>
      </c>
      <c r="AA174" s="144">
        <v>899</v>
      </c>
      <c r="AB174" s="144">
        <v>1494</v>
      </c>
      <c r="AC174" s="144">
        <v>-757</v>
      </c>
      <c r="AD174" s="144">
        <v>-1313</v>
      </c>
      <c r="AE174" s="144">
        <v>-1928</v>
      </c>
      <c r="AF174" s="144">
        <v>-2131</v>
      </c>
      <c r="AG174" s="144">
        <v>6</v>
      </c>
      <c r="AH174" s="144">
        <v>198</v>
      </c>
      <c r="AI174" s="144"/>
      <c r="AJ174" s="144">
        <f t="shared" si="118"/>
        <v>0</v>
      </c>
      <c r="AK174" s="144">
        <f t="shared" si="118"/>
        <v>0</v>
      </c>
      <c r="AL174" s="144">
        <f t="shared" si="118"/>
        <v>0</v>
      </c>
      <c r="AM174" s="144">
        <f t="shared" si="119"/>
        <v>1176</v>
      </c>
      <c r="AN174" s="144">
        <f t="shared" si="120"/>
        <v>-281</v>
      </c>
      <c r="AO174" s="144">
        <f t="shared" si="120"/>
        <v>1494</v>
      </c>
      <c r="AP174" s="144">
        <f t="shared" si="120"/>
        <v>-2131</v>
      </c>
    </row>
    <row r="175" spans="3:42" s="50" customFormat="1" ht="18">
      <c r="C175" s="145" t="s">
        <v>347</v>
      </c>
      <c r="D175" s="145" t="s">
        <v>510</v>
      </c>
      <c r="E175" s="144"/>
      <c r="F175" s="144"/>
      <c r="G175" s="144"/>
      <c r="H175" s="144"/>
      <c r="I175" s="144"/>
      <c r="J175" s="144"/>
      <c r="K175" s="144"/>
      <c r="L175" s="144"/>
      <c r="M175" s="144"/>
      <c r="N175" s="144"/>
      <c r="O175" s="144"/>
      <c r="P175" s="144"/>
      <c r="Q175" s="144"/>
      <c r="R175" s="144"/>
      <c r="S175" s="144"/>
      <c r="T175" s="144"/>
      <c r="U175" s="144"/>
      <c r="V175" s="144"/>
      <c r="W175" s="144"/>
      <c r="X175" s="144"/>
      <c r="Y175" s="144"/>
      <c r="Z175" s="144">
        <v>82799</v>
      </c>
      <c r="AA175" s="144">
        <v>82923</v>
      </c>
      <c r="AB175" s="144">
        <v>82995</v>
      </c>
      <c r="AC175" s="144">
        <v>1975</v>
      </c>
      <c r="AD175" s="144">
        <v>0</v>
      </c>
      <c r="AE175" s="144"/>
      <c r="AF175" s="144">
        <v>56225</v>
      </c>
      <c r="AG175" s="144">
        <v>76502</v>
      </c>
      <c r="AH175" s="144">
        <v>108680</v>
      </c>
      <c r="AI175" s="144"/>
      <c r="AJ175" s="144">
        <f t="shared" si="118"/>
        <v>0</v>
      </c>
      <c r="AK175" s="144">
        <f t="shared" si="118"/>
        <v>0</v>
      </c>
      <c r="AL175" s="144">
        <f t="shared" si="118"/>
        <v>0</v>
      </c>
      <c r="AM175" s="144">
        <f t="shared" si="119"/>
        <v>0</v>
      </c>
      <c r="AN175" s="144">
        <f t="shared" si="120"/>
        <v>0</v>
      </c>
      <c r="AO175" s="144">
        <f t="shared" si="120"/>
        <v>82995</v>
      </c>
      <c r="AP175" s="144">
        <f t="shared" si="120"/>
        <v>56225</v>
      </c>
    </row>
    <row r="176" spans="3:42" s="50" customFormat="1" ht="18">
      <c r="C176" s="145" t="s">
        <v>406</v>
      </c>
      <c r="D176" s="145" t="s">
        <v>545</v>
      </c>
      <c r="E176" s="144">
        <v>0</v>
      </c>
      <c r="F176" s="144">
        <v>0</v>
      </c>
      <c r="G176" s="144">
        <v>0</v>
      </c>
      <c r="H176" s="144">
        <v>0</v>
      </c>
      <c r="I176" s="144">
        <v>0</v>
      </c>
      <c r="J176" s="144">
        <v>0</v>
      </c>
      <c r="K176" s="144">
        <v>0</v>
      </c>
      <c r="L176" s="144">
        <v>0</v>
      </c>
      <c r="M176" s="144">
        <v>0</v>
      </c>
      <c r="N176" s="144">
        <v>-1893</v>
      </c>
      <c r="O176" s="144">
        <v>1634</v>
      </c>
      <c r="P176" s="144">
        <v>1545</v>
      </c>
      <c r="Q176" s="144">
        <v>2462</v>
      </c>
      <c r="R176" s="144">
        <v>1884</v>
      </c>
      <c r="S176" s="144">
        <v>2871</v>
      </c>
      <c r="T176" s="144">
        <v>1924</v>
      </c>
      <c r="U176" s="144">
        <v>0</v>
      </c>
      <c r="V176" s="144">
        <v>128</v>
      </c>
      <c r="W176" s="144">
        <v>359</v>
      </c>
      <c r="X176" s="144">
        <v>224</v>
      </c>
      <c r="Y176" s="144">
        <v>-65</v>
      </c>
      <c r="Z176" s="144">
        <v>-347</v>
      </c>
      <c r="AA176" s="144">
        <v>-603</v>
      </c>
      <c r="AB176" s="144">
        <v>0</v>
      </c>
      <c r="AC176" s="144">
        <v>-5288</v>
      </c>
      <c r="AD176" s="144">
        <v>0</v>
      </c>
      <c r="AE176" s="144">
        <v>742</v>
      </c>
      <c r="AF176" s="144">
        <v>1184</v>
      </c>
      <c r="AG176" s="144">
        <v>-716</v>
      </c>
      <c r="AH176" s="144">
        <v>0</v>
      </c>
      <c r="AI176" s="144"/>
      <c r="AJ176" s="144">
        <f t="shared" si="118"/>
        <v>0</v>
      </c>
      <c r="AK176" s="144">
        <f t="shared" si="118"/>
        <v>0</v>
      </c>
      <c r="AL176" s="144">
        <f t="shared" si="118"/>
        <v>1545</v>
      </c>
      <c r="AM176" s="144">
        <f t="shared" si="119"/>
        <v>1924</v>
      </c>
      <c r="AN176" s="144">
        <f t="shared" si="120"/>
        <v>224</v>
      </c>
      <c r="AO176" s="144">
        <f t="shared" si="120"/>
        <v>0</v>
      </c>
      <c r="AP176" s="144">
        <f t="shared" si="120"/>
        <v>1184</v>
      </c>
    </row>
    <row r="177" spans="3:42" s="50" customFormat="1" ht="18">
      <c r="C177" s="145" t="s">
        <v>177</v>
      </c>
      <c r="D177" s="145" t="s">
        <v>546</v>
      </c>
      <c r="E177" s="144">
        <v>0</v>
      </c>
      <c r="F177" s="144">
        <v>0</v>
      </c>
      <c r="G177" s="144">
        <v>0</v>
      </c>
      <c r="H177" s="144">
        <v>0</v>
      </c>
      <c r="I177" s="144">
        <v>0</v>
      </c>
      <c r="J177" s="144">
        <v>0</v>
      </c>
      <c r="K177" s="144">
        <v>0</v>
      </c>
      <c r="L177" s="144">
        <v>0</v>
      </c>
      <c r="M177" s="144">
        <v>0</v>
      </c>
      <c r="N177" s="144">
        <v>0</v>
      </c>
      <c r="O177" s="144">
        <v>0</v>
      </c>
      <c r="P177" s="144">
        <v>0</v>
      </c>
      <c r="Q177" s="144">
        <v>0</v>
      </c>
      <c r="R177" s="144">
        <v>0</v>
      </c>
      <c r="S177" s="144">
        <v>0</v>
      </c>
      <c r="T177" s="144"/>
      <c r="U177" s="144">
        <v>0</v>
      </c>
      <c r="V177" s="144">
        <v>0</v>
      </c>
      <c r="W177" s="144">
        <v>0</v>
      </c>
      <c r="X177" s="144">
        <v>0</v>
      </c>
      <c r="Y177" s="144">
        <v>0</v>
      </c>
      <c r="Z177" s="144">
        <v>0</v>
      </c>
      <c r="AA177" s="144">
        <v>2240</v>
      </c>
      <c r="AB177" s="144">
        <v>0</v>
      </c>
      <c r="AC177" s="144">
        <v>0</v>
      </c>
      <c r="AD177" s="144">
        <v>0</v>
      </c>
      <c r="AE177" s="144">
        <v>0</v>
      </c>
      <c r="AF177" s="144">
        <v>0</v>
      </c>
      <c r="AG177" s="144">
        <v>0</v>
      </c>
      <c r="AH177" s="144">
        <v>0</v>
      </c>
      <c r="AI177" s="144"/>
      <c r="AJ177" s="144">
        <f t="shared" si="115"/>
        <v>0</v>
      </c>
      <c r="AK177" s="144">
        <f t="shared" si="115"/>
        <v>0</v>
      </c>
      <c r="AL177" s="144">
        <f t="shared" si="115"/>
        <v>0</v>
      </c>
      <c r="AM177" s="144">
        <f t="shared" si="116"/>
        <v>0</v>
      </c>
      <c r="AN177" s="144">
        <f t="shared" si="117"/>
        <v>0</v>
      </c>
      <c r="AO177" s="144">
        <f t="shared" si="117"/>
        <v>0</v>
      </c>
      <c r="AP177" s="144">
        <f t="shared" si="117"/>
        <v>0</v>
      </c>
    </row>
    <row r="178" spans="3:42" s="50" customFormat="1" ht="18">
      <c r="C178" s="145" t="s">
        <v>271</v>
      </c>
      <c r="D178" s="145" t="s">
        <v>272</v>
      </c>
      <c r="E178" s="144"/>
      <c r="F178" s="144"/>
      <c r="G178" s="144"/>
      <c r="H178" s="144"/>
      <c r="I178" s="144"/>
      <c r="J178" s="144"/>
      <c r="K178" s="144"/>
      <c r="L178" s="144"/>
      <c r="M178" s="144"/>
      <c r="N178" s="144"/>
      <c r="O178" s="144"/>
      <c r="P178" s="144"/>
      <c r="Q178" s="144"/>
      <c r="R178" s="144">
        <v>0</v>
      </c>
      <c r="S178" s="144"/>
      <c r="T178" s="144">
        <v>3467</v>
      </c>
      <c r="U178" s="144">
        <v>0</v>
      </c>
      <c r="V178" s="144">
        <v>0</v>
      </c>
      <c r="W178" s="144">
        <v>0</v>
      </c>
      <c r="X178" s="144">
        <v>-43168</v>
      </c>
      <c r="Y178" s="144">
        <v>0</v>
      </c>
      <c r="Z178" s="144">
        <v>0</v>
      </c>
      <c r="AA178" s="144">
        <v>0</v>
      </c>
      <c r="AB178" s="144">
        <v>0</v>
      </c>
      <c r="AC178" s="144">
        <v>0</v>
      </c>
      <c r="AD178" s="144">
        <v>0</v>
      </c>
      <c r="AE178" s="144">
        <v>0</v>
      </c>
      <c r="AF178" s="144">
        <v>0</v>
      </c>
      <c r="AG178" s="144">
        <v>0</v>
      </c>
      <c r="AH178" s="144">
        <v>0</v>
      </c>
      <c r="AI178" s="144"/>
      <c r="AJ178" s="144">
        <f t="shared" ref="AJ178:AL189" si="121">SUMIFS($E178:$R178,$E$4:$R$4,AJ$6)</f>
        <v>0</v>
      </c>
      <c r="AK178" s="144">
        <f t="shared" si="121"/>
        <v>0</v>
      </c>
      <c r="AL178" s="144">
        <f t="shared" si="121"/>
        <v>0</v>
      </c>
      <c r="AM178" s="144">
        <f t="shared" ref="AM178:AM188" si="122">SUMIFS($E178:$T178,$E$4:$T$4,AM$6)</f>
        <v>3467</v>
      </c>
      <c r="AN178" s="144">
        <f t="shared" ref="AN178:AP188" si="123">SUMIFS($E178:$AI178,$E$4:$AI$4,AN$6)</f>
        <v>-43168</v>
      </c>
      <c r="AO178" s="144">
        <f t="shared" si="123"/>
        <v>0</v>
      </c>
      <c r="AP178" s="144">
        <f t="shared" si="123"/>
        <v>0</v>
      </c>
    </row>
    <row r="179" spans="3:42" s="50" customFormat="1" ht="18">
      <c r="C179" s="145" t="s">
        <v>206</v>
      </c>
      <c r="D179" s="145" t="s">
        <v>547</v>
      </c>
      <c r="E179" s="144">
        <v>0</v>
      </c>
      <c r="F179" s="144">
        <v>0</v>
      </c>
      <c r="G179" s="144">
        <v>0</v>
      </c>
      <c r="H179" s="144">
        <v>0</v>
      </c>
      <c r="I179" s="144">
        <v>0</v>
      </c>
      <c r="J179" s="144">
        <v>0</v>
      </c>
      <c r="K179" s="144">
        <v>0</v>
      </c>
      <c r="L179" s="144">
        <v>0</v>
      </c>
      <c r="M179" s="144">
        <v>0</v>
      </c>
      <c r="N179" s="144">
        <v>0</v>
      </c>
      <c r="O179" s="144">
        <v>-1353</v>
      </c>
      <c r="P179" s="144">
        <v>-1353</v>
      </c>
      <c r="Q179" s="144">
        <v>0</v>
      </c>
      <c r="R179" s="144">
        <v>0</v>
      </c>
      <c r="S179" s="144">
        <v>0</v>
      </c>
      <c r="T179" s="144"/>
      <c r="U179" s="144">
        <v>0</v>
      </c>
      <c r="V179" s="144">
        <v>0</v>
      </c>
      <c r="W179" s="144">
        <v>0</v>
      </c>
      <c r="X179" s="144">
        <v>0</v>
      </c>
      <c r="Y179" s="144">
        <v>0</v>
      </c>
      <c r="Z179" s="144">
        <v>0</v>
      </c>
      <c r="AA179" s="144">
        <v>0</v>
      </c>
      <c r="AB179" s="144">
        <v>0</v>
      </c>
      <c r="AC179" s="144">
        <v>0</v>
      </c>
      <c r="AD179" s="144">
        <v>0</v>
      </c>
      <c r="AE179" s="144">
        <v>0</v>
      </c>
      <c r="AF179" s="144">
        <v>0</v>
      </c>
      <c r="AG179" s="144">
        <v>0</v>
      </c>
      <c r="AH179" s="144">
        <v>0</v>
      </c>
      <c r="AI179" s="144"/>
      <c r="AJ179" s="144">
        <f t="shared" si="121"/>
        <v>0</v>
      </c>
      <c r="AK179" s="144">
        <f t="shared" si="121"/>
        <v>0</v>
      </c>
      <c r="AL179" s="144">
        <f t="shared" si="121"/>
        <v>-1353</v>
      </c>
      <c r="AM179" s="144">
        <f t="shared" si="122"/>
        <v>0</v>
      </c>
      <c r="AN179" s="144">
        <f t="shared" si="123"/>
        <v>0</v>
      </c>
      <c r="AO179" s="144">
        <f t="shared" si="123"/>
        <v>0</v>
      </c>
      <c r="AP179" s="144">
        <f t="shared" si="123"/>
        <v>0</v>
      </c>
    </row>
    <row r="180" spans="3:42" s="50" customFormat="1" ht="18">
      <c r="C180" s="145" t="s">
        <v>466</v>
      </c>
      <c r="D180" s="145" t="s">
        <v>511</v>
      </c>
      <c r="E180" s="144">
        <v>0</v>
      </c>
      <c r="F180" s="144">
        <v>0</v>
      </c>
      <c r="G180" s="144">
        <v>0</v>
      </c>
      <c r="H180" s="144">
        <v>0</v>
      </c>
      <c r="I180" s="144">
        <v>0</v>
      </c>
      <c r="J180" s="144">
        <v>0</v>
      </c>
      <c r="K180" s="144">
        <v>0</v>
      </c>
      <c r="L180" s="144">
        <v>0</v>
      </c>
      <c r="M180" s="144">
        <v>0</v>
      </c>
      <c r="N180" s="144">
        <v>0</v>
      </c>
      <c r="O180" s="144">
        <v>0</v>
      </c>
      <c r="P180" s="144">
        <v>12927</v>
      </c>
      <c r="Q180" s="144">
        <v>0</v>
      </c>
      <c r="R180" s="144">
        <v>0</v>
      </c>
      <c r="S180" s="144">
        <v>0</v>
      </c>
      <c r="T180" s="144">
        <v>-31065</v>
      </c>
      <c r="U180" s="144">
        <v>0</v>
      </c>
      <c r="V180" s="144">
        <v>0</v>
      </c>
      <c r="W180" s="144">
        <v>0</v>
      </c>
      <c r="X180" s="144">
        <v>25365</v>
      </c>
      <c r="Y180" s="144">
        <v>0</v>
      </c>
      <c r="Z180" s="144">
        <v>0</v>
      </c>
      <c r="AA180" s="144">
        <v>0</v>
      </c>
      <c r="AB180" s="144">
        <v>-19250</v>
      </c>
      <c r="AC180" s="144">
        <v>0</v>
      </c>
      <c r="AD180" s="144">
        <v>0</v>
      </c>
      <c r="AE180" s="144">
        <v>0</v>
      </c>
      <c r="AF180" s="144">
        <v>-4491</v>
      </c>
      <c r="AG180" s="144">
        <v>0</v>
      </c>
      <c r="AH180" s="144">
        <v>0</v>
      </c>
      <c r="AI180" s="144"/>
      <c r="AJ180" s="144">
        <f t="shared" si="121"/>
        <v>0</v>
      </c>
      <c r="AK180" s="144">
        <f t="shared" si="121"/>
        <v>0</v>
      </c>
      <c r="AL180" s="144">
        <f t="shared" si="121"/>
        <v>12927</v>
      </c>
      <c r="AM180" s="144">
        <f t="shared" si="122"/>
        <v>-31065</v>
      </c>
      <c r="AN180" s="144">
        <f t="shared" si="123"/>
        <v>25365</v>
      </c>
      <c r="AO180" s="144">
        <f t="shared" si="123"/>
        <v>-19250</v>
      </c>
      <c r="AP180" s="144">
        <f t="shared" si="123"/>
        <v>-4491</v>
      </c>
    </row>
    <row r="181" spans="3:42" s="50" customFormat="1" ht="18">
      <c r="C181" s="145" t="s">
        <v>211</v>
      </c>
      <c r="D181" s="145" t="s">
        <v>238</v>
      </c>
      <c r="E181" s="144">
        <v>0</v>
      </c>
      <c r="F181" s="144">
        <v>0</v>
      </c>
      <c r="G181" s="144">
        <v>0</v>
      </c>
      <c r="H181" s="144">
        <v>0</v>
      </c>
      <c r="I181" s="144">
        <v>0</v>
      </c>
      <c r="J181" s="144">
        <v>0</v>
      </c>
      <c r="K181" s="144">
        <v>0</v>
      </c>
      <c r="L181" s="144">
        <v>0</v>
      </c>
      <c r="M181" s="144">
        <v>53</v>
      </c>
      <c r="N181" s="144">
        <v>111</v>
      </c>
      <c r="O181" s="144">
        <v>0</v>
      </c>
      <c r="P181" s="144">
        <v>0</v>
      </c>
      <c r="Q181" s="144">
        <v>0</v>
      </c>
      <c r="R181" s="144">
        <v>0</v>
      </c>
      <c r="S181" s="144">
        <v>0</v>
      </c>
      <c r="T181" s="144"/>
      <c r="U181" s="144">
        <v>0</v>
      </c>
      <c r="V181" s="144">
        <v>0</v>
      </c>
      <c r="W181" s="144">
        <v>0</v>
      </c>
      <c r="X181" s="144">
        <v>0</v>
      </c>
      <c r="Y181" s="144">
        <v>0</v>
      </c>
      <c r="Z181" s="144">
        <v>0</v>
      </c>
      <c r="AA181" s="144">
        <v>0</v>
      </c>
      <c r="AB181" s="144">
        <v>0</v>
      </c>
      <c r="AC181" s="144">
        <v>0</v>
      </c>
      <c r="AD181" s="144">
        <v>0</v>
      </c>
      <c r="AE181" s="144">
        <v>0</v>
      </c>
      <c r="AF181" s="144">
        <v>0</v>
      </c>
      <c r="AG181" s="144">
        <v>0</v>
      </c>
      <c r="AH181" s="144">
        <v>0</v>
      </c>
      <c r="AI181" s="144"/>
      <c r="AJ181" s="144">
        <f t="shared" si="121"/>
        <v>0</v>
      </c>
      <c r="AK181" s="144">
        <f t="shared" si="121"/>
        <v>0</v>
      </c>
      <c r="AL181" s="144">
        <f t="shared" si="121"/>
        <v>0</v>
      </c>
      <c r="AM181" s="144">
        <f t="shared" si="122"/>
        <v>0</v>
      </c>
      <c r="AN181" s="144">
        <f t="shared" si="123"/>
        <v>0</v>
      </c>
      <c r="AO181" s="144">
        <f t="shared" si="123"/>
        <v>0</v>
      </c>
      <c r="AP181" s="144">
        <f t="shared" si="123"/>
        <v>0</v>
      </c>
    </row>
    <row r="182" spans="3:42" s="50" customFormat="1" ht="18">
      <c r="C182" s="145" t="s">
        <v>273</v>
      </c>
      <c r="D182" s="145" t="s">
        <v>257</v>
      </c>
      <c r="E182" s="144">
        <v>0</v>
      </c>
      <c r="F182" s="144">
        <v>0</v>
      </c>
      <c r="G182" s="144">
        <v>0</v>
      </c>
      <c r="H182" s="144">
        <v>0</v>
      </c>
      <c r="I182" s="144">
        <v>0</v>
      </c>
      <c r="J182" s="144">
        <v>0</v>
      </c>
      <c r="K182" s="144">
        <v>0</v>
      </c>
      <c r="L182" s="144">
        <v>0</v>
      </c>
      <c r="M182" s="144">
        <v>0</v>
      </c>
      <c r="N182" s="144">
        <v>0</v>
      </c>
      <c r="O182" s="144">
        <v>0</v>
      </c>
      <c r="P182" s="144">
        <v>0</v>
      </c>
      <c r="Q182" s="144">
        <v>0</v>
      </c>
      <c r="R182" s="144">
        <v>0</v>
      </c>
      <c r="S182" s="144">
        <v>711</v>
      </c>
      <c r="T182" s="144">
        <v>711</v>
      </c>
      <c r="U182" s="144">
        <v>0</v>
      </c>
      <c r="V182" s="144">
        <v>0</v>
      </c>
      <c r="W182" s="144">
        <v>0</v>
      </c>
      <c r="X182" s="144">
        <v>0</v>
      </c>
      <c r="Y182" s="144">
        <v>0</v>
      </c>
      <c r="Z182" s="144">
        <v>0</v>
      </c>
      <c r="AA182" s="144">
        <v>0</v>
      </c>
      <c r="AB182" s="144">
        <v>0</v>
      </c>
      <c r="AC182" s="144">
        <v>0</v>
      </c>
      <c r="AD182" s="144">
        <v>0</v>
      </c>
      <c r="AE182" s="144">
        <v>0</v>
      </c>
      <c r="AF182" s="144">
        <v>0</v>
      </c>
      <c r="AG182" s="144">
        <v>0</v>
      </c>
      <c r="AH182" s="144">
        <v>0</v>
      </c>
      <c r="AI182" s="144"/>
      <c r="AJ182" s="144">
        <f t="shared" si="121"/>
        <v>0</v>
      </c>
      <c r="AK182" s="144">
        <f t="shared" si="121"/>
        <v>0</v>
      </c>
      <c r="AL182" s="144">
        <f t="shared" si="121"/>
        <v>0</v>
      </c>
      <c r="AM182" s="144">
        <f t="shared" si="122"/>
        <v>711</v>
      </c>
      <c r="AN182" s="144">
        <f t="shared" si="123"/>
        <v>0</v>
      </c>
      <c r="AO182" s="144">
        <f t="shared" si="123"/>
        <v>0</v>
      </c>
      <c r="AP182" s="144">
        <f t="shared" si="123"/>
        <v>0</v>
      </c>
    </row>
    <row r="183" spans="3:42" s="50" customFormat="1" ht="18">
      <c r="C183" s="145" t="s">
        <v>181</v>
      </c>
      <c r="D183" s="145" t="s">
        <v>548</v>
      </c>
      <c r="E183" s="144">
        <v>0</v>
      </c>
      <c r="F183" s="144">
        <v>0</v>
      </c>
      <c r="G183" s="144">
        <v>0</v>
      </c>
      <c r="H183" s="144">
        <v>0</v>
      </c>
      <c r="I183" s="144">
        <v>0</v>
      </c>
      <c r="J183" s="144">
        <v>0</v>
      </c>
      <c r="K183" s="144">
        <v>0</v>
      </c>
      <c r="L183" s="144">
        <v>0</v>
      </c>
      <c r="M183" s="144">
        <v>0</v>
      </c>
      <c r="N183" s="144">
        <v>0</v>
      </c>
      <c r="O183" s="144">
        <v>0</v>
      </c>
      <c r="P183" s="144">
        <v>0</v>
      </c>
      <c r="Q183" s="144">
        <v>0</v>
      </c>
      <c r="R183" s="144">
        <v>0</v>
      </c>
      <c r="S183" s="144">
        <v>8382</v>
      </c>
      <c r="T183" s="144">
        <v>8382</v>
      </c>
      <c r="U183" s="144">
        <v>0</v>
      </c>
      <c r="V183" s="144">
        <v>0</v>
      </c>
      <c r="W183" s="144">
        <v>0</v>
      </c>
      <c r="X183" s="144">
        <v>0</v>
      </c>
      <c r="Y183" s="144">
        <v>0</v>
      </c>
      <c r="Z183" s="144">
        <v>0</v>
      </c>
      <c r="AA183" s="144">
        <v>0</v>
      </c>
      <c r="AB183" s="144">
        <v>0</v>
      </c>
      <c r="AC183" s="144">
        <v>0</v>
      </c>
      <c r="AD183" s="144">
        <v>0</v>
      </c>
      <c r="AE183" s="144">
        <v>0</v>
      </c>
      <c r="AF183" s="144">
        <v>0</v>
      </c>
      <c r="AG183" s="144">
        <v>0</v>
      </c>
      <c r="AH183" s="144">
        <v>0</v>
      </c>
      <c r="AI183" s="144"/>
      <c r="AJ183" s="144">
        <f t="shared" si="121"/>
        <v>0</v>
      </c>
      <c r="AK183" s="144">
        <f t="shared" si="121"/>
        <v>0</v>
      </c>
      <c r="AL183" s="144">
        <f t="shared" si="121"/>
        <v>0</v>
      </c>
      <c r="AM183" s="144">
        <f t="shared" si="122"/>
        <v>8382</v>
      </c>
      <c r="AN183" s="144">
        <f t="shared" si="123"/>
        <v>0</v>
      </c>
      <c r="AO183" s="144">
        <f t="shared" si="123"/>
        <v>0</v>
      </c>
      <c r="AP183" s="144">
        <f t="shared" si="123"/>
        <v>0</v>
      </c>
    </row>
    <row r="184" spans="3:42" s="50" customFormat="1" ht="18">
      <c r="C184" s="145" t="s">
        <v>215</v>
      </c>
      <c r="D184" s="145" t="s">
        <v>549</v>
      </c>
      <c r="E184" s="144">
        <v>0</v>
      </c>
      <c r="F184" s="144">
        <v>0</v>
      </c>
      <c r="G184" s="144">
        <v>0</v>
      </c>
      <c r="H184" s="144">
        <v>0</v>
      </c>
      <c r="I184" s="144">
        <v>0</v>
      </c>
      <c r="J184" s="144">
        <v>0</v>
      </c>
      <c r="K184" s="144">
        <v>0</v>
      </c>
      <c r="L184" s="144">
        <v>0</v>
      </c>
      <c r="M184" s="144">
        <v>0</v>
      </c>
      <c r="N184" s="144">
        <v>0</v>
      </c>
      <c r="O184" s="144">
        <v>0</v>
      </c>
      <c r="P184" s="144">
        <v>0</v>
      </c>
      <c r="Q184" s="144">
        <v>0</v>
      </c>
      <c r="R184" s="144">
        <v>0</v>
      </c>
      <c r="S184" s="144">
        <v>0</v>
      </c>
      <c r="T184" s="144">
        <v>0</v>
      </c>
      <c r="U184" s="144">
        <v>0</v>
      </c>
      <c r="V184" s="144">
        <v>0</v>
      </c>
      <c r="W184" s="144">
        <v>0</v>
      </c>
      <c r="X184" s="144">
        <v>0</v>
      </c>
      <c r="Y184" s="144">
        <v>0</v>
      </c>
      <c r="Z184" s="144">
        <v>0</v>
      </c>
      <c r="AA184" s="144">
        <v>0</v>
      </c>
      <c r="AB184" s="144">
        <v>0</v>
      </c>
      <c r="AC184" s="144">
        <v>0</v>
      </c>
      <c r="AD184" s="144">
        <v>0</v>
      </c>
      <c r="AE184" s="144">
        <v>0</v>
      </c>
      <c r="AF184" s="144">
        <v>0</v>
      </c>
      <c r="AG184" s="144">
        <v>0</v>
      </c>
      <c r="AH184" s="144">
        <v>0</v>
      </c>
      <c r="AI184" s="144"/>
      <c r="AJ184" s="144">
        <f t="shared" si="121"/>
        <v>0</v>
      </c>
      <c r="AK184" s="144">
        <f t="shared" si="121"/>
        <v>0</v>
      </c>
      <c r="AL184" s="144">
        <f t="shared" si="121"/>
        <v>0</v>
      </c>
      <c r="AM184" s="144">
        <f t="shared" si="122"/>
        <v>0</v>
      </c>
      <c r="AN184" s="144">
        <f t="shared" si="123"/>
        <v>0</v>
      </c>
      <c r="AO184" s="144">
        <f t="shared" si="123"/>
        <v>0</v>
      </c>
      <c r="AP184" s="144">
        <f t="shared" si="123"/>
        <v>0</v>
      </c>
    </row>
    <row r="185" spans="3:42" s="50" customFormat="1" ht="18">
      <c r="C185" s="145" t="s">
        <v>216</v>
      </c>
      <c r="D185" s="145" t="s">
        <v>239</v>
      </c>
      <c r="E185" s="144">
        <v>0</v>
      </c>
      <c r="F185" s="144">
        <v>0</v>
      </c>
      <c r="G185" s="144">
        <v>0</v>
      </c>
      <c r="H185" s="144">
        <v>0</v>
      </c>
      <c r="I185" s="144">
        <v>0</v>
      </c>
      <c r="J185" s="144">
        <v>0</v>
      </c>
      <c r="K185" s="144">
        <v>0</v>
      </c>
      <c r="L185" s="144">
        <v>0</v>
      </c>
      <c r="M185" s="144">
        <v>0</v>
      </c>
      <c r="N185" s="144">
        <v>0</v>
      </c>
      <c r="O185" s="144">
        <v>0</v>
      </c>
      <c r="P185" s="144">
        <v>0</v>
      </c>
      <c r="Q185" s="144">
        <v>0</v>
      </c>
      <c r="R185" s="144">
        <v>0</v>
      </c>
      <c r="S185" s="144">
        <v>0</v>
      </c>
      <c r="T185" s="144">
        <v>0</v>
      </c>
      <c r="U185" s="144">
        <v>0</v>
      </c>
      <c r="V185" s="144">
        <v>0</v>
      </c>
      <c r="W185" s="144">
        <v>0</v>
      </c>
      <c r="X185" s="144">
        <v>0</v>
      </c>
      <c r="Y185" s="144">
        <v>0</v>
      </c>
      <c r="Z185" s="144">
        <v>0</v>
      </c>
      <c r="AA185" s="144">
        <v>0</v>
      </c>
      <c r="AB185" s="144">
        <v>0</v>
      </c>
      <c r="AC185" s="144">
        <v>0</v>
      </c>
      <c r="AD185" s="144">
        <v>0</v>
      </c>
      <c r="AE185" s="144">
        <v>0</v>
      </c>
      <c r="AF185" s="144">
        <v>0</v>
      </c>
      <c r="AG185" s="144">
        <v>0</v>
      </c>
      <c r="AH185" s="144">
        <v>0</v>
      </c>
      <c r="AI185" s="144"/>
      <c r="AJ185" s="144">
        <f t="shared" si="121"/>
        <v>0</v>
      </c>
      <c r="AK185" s="144">
        <f t="shared" si="121"/>
        <v>0</v>
      </c>
      <c r="AL185" s="144">
        <f t="shared" si="121"/>
        <v>0</v>
      </c>
      <c r="AM185" s="144">
        <f t="shared" si="122"/>
        <v>0</v>
      </c>
      <c r="AN185" s="144">
        <f t="shared" si="123"/>
        <v>0</v>
      </c>
      <c r="AO185" s="144">
        <f t="shared" si="123"/>
        <v>0</v>
      </c>
      <c r="AP185" s="144">
        <f t="shared" si="123"/>
        <v>0</v>
      </c>
    </row>
    <row r="186" spans="3:42" s="50" customFormat="1" ht="18">
      <c r="C186" s="145" t="s">
        <v>276</v>
      </c>
      <c r="D186" s="145" t="s">
        <v>276</v>
      </c>
      <c r="E186" s="144">
        <v>0</v>
      </c>
      <c r="F186" s="144">
        <v>0</v>
      </c>
      <c r="G186" s="144">
        <v>0</v>
      </c>
      <c r="H186" s="144">
        <v>0</v>
      </c>
      <c r="I186" s="144">
        <v>0</v>
      </c>
      <c r="J186" s="144">
        <v>0</v>
      </c>
      <c r="K186" s="144">
        <v>0</v>
      </c>
      <c r="L186" s="144">
        <v>0</v>
      </c>
      <c r="M186" s="144">
        <v>0</v>
      </c>
      <c r="N186" s="144">
        <v>0</v>
      </c>
      <c r="O186" s="144">
        <v>0</v>
      </c>
      <c r="P186" s="144">
        <v>0</v>
      </c>
      <c r="Q186" s="144">
        <v>0</v>
      </c>
      <c r="R186" s="144">
        <v>-15328</v>
      </c>
      <c r="S186" s="144">
        <v>0</v>
      </c>
      <c r="T186" s="144">
        <v>0</v>
      </c>
      <c r="U186" s="144">
        <v>-187</v>
      </c>
      <c r="V186" s="144">
        <v>-186</v>
      </c>
      <c r="W186" s="144">
        <v>-186</v>
      </c>
      <c r="X186" s="144">
        <v>0</v>
      </c>
      <c r="Y186" s="144">
        <v>0</v>
      </c>
      <c r="Z186" s="144">
        <v>0</v>
      </c>
      <c r="AA186" s="144">
        <v>0</v>
      </c>
      <c r="AB186" s="144">
        <v>0</v>
      </c>
      <c r="AC186" s="144">
        <v>0</v>
      </c>
      <c r="AD186" s="144">
        <v>0</v>
      </c>
      <c r="AE186" s="144">
        <v>0</v>
      </c>
      <c r="AF186" s="144">
        <v>0</v>
      </c>
      <c r="AG186" s="144">
        <v>0</v>
      </c>
      <c r="AH186" s="144">
        <v>0</v>
      </c>
      <c r="AI186" s="144"/>
      <c r="AJ186" s="144">
        <f t="shared" si="121"/>
        <v>0</v>
      </c>
      <c r="AK186" s="144">
        <f t="shared" si="121"/>
        <v>0</v>
      </c>
      <c r="AL186" s="144">
        <f t="shared" si="121"/>
        <v>0</v>
      </c>
      <c r="AM186" s="144">
        <f t="shared" si="122"/>
        <v>0</v>
      </c>
      <c r="AN186" s="144">
        <f t="shared" si="123"/>
        <v>0</v>
      </c>
      <c r="AO186" s="144">
        <f t="shared" si="123"/>
        <v>0</v>
      </c>
      <c r="AP186" s="144">
        <f t="shared" si="123"/>
        <v>0</v>
      </c>
    </row>
    <row r="187" spans="3:42" s="50" customFormat="1" ht="18">
      <c r="C187" s="145" t="s">
        <v>312</v>
      </c>
      <c r="D187" s="145" t="s">
        <v>313</v>
      </c>
      <c r="E187" s="144">
        <v>0</v>
      </c>
      <c r="F187" s="144">
        <v>0</v>
      </c>
      <c r="G187" s="144">
        <v>0</v>
      </c>
      <c r="H187" s="144">
        <v>0</v>
      </c>
      <c r="I187" s="144">
        <v>0</v>
      </c>
      <c r="J187" s="144">
        <v>0</v>
      </c>
      <c r="K187" s="144">
        <v>0</v>
      </c>
      <c r="L187" s="144">
        <v>0</v>
      </c>
      <c r="M187" s="144">
        <v>0</v>
      </c>
      <c r="N187" s="144">
        <v>0</v>
      </c>
      <c r="O187" s="144">
        <v>0</v>
      </c>
      <c r="P187" s="144">
        <v>0</v>
      </c>
      <c r="Q187" s="144">
        <v>0</v>
      </c>
      <c r="R187" s="144">
        <v>10989</v>
      </c>
      <c r="S187" s="144">
        <v>0</v>
      </c>
      <c r="T187" s="144">
        <v>0</v>
      </c>
      <c r="U187" s="144">
        <v>0</v>
      </c>
      <c r="V187" s="144">
        <v>0</v>
      </c>
      <c r="W187" s="144">
        <v>0</v>
      </c>
      <c r="X187" s="144">
        <v>0</v>
      </c>
      <c r="Y187" s="144">
        <v>0</v>
      </c>
      <c r="Z187" s="144">
        <v>0</v>
      </c>
      <c r="AA187" s="144">
        <v>0</v>
      </c>
      <c r="AB187" s="144">
        <v>0</v>
      </c>
      <c r="AC187" s="144">
        <v>0</v>
      </c>
      <c r="AD187" s="144">
        <v>0</v>
      </c>
      <c r="AE187" s="144">
        <v>0</v>
      </c>
      <c r="AF187" s="144">
        <v>0</v>
      </c>
      <c r="AG187" s="144">
        <v>0</v>
      </c>
      <c r="AH187" s="144">
        <v>0</v>
      </c>
      <c r="AI187" s="144"/>
      <c r="AJ187" s="144">
        <f t="shared" si="121"/>
        <v>0</v>
      </c>
      <c r="AK187" s="144">
        <f t="shared" si="121"/>
        <v>0</v>
      </c>
      <c r="AL187" s="144">
        <f t="shared" si="121"/>
        <v>0</v>
      </c>
      <c r="AM187" s="144">
        <f t="shared" si="122"/>
        <v>0</v>
      </c>
      <c r="AN187" s="144">
        <f t="shared" si="123"/>
        <v>0</v>
      </c>
      <c r="AO187" s="144">
        <f t="shared" si="123"/>
        <v>0</v>
      </c>
      <c r="AP187" s="144">
        <f t="shared" si="123"/>
        <v>0</v>
      </c>
    </row>
    <row r="188" spans="3:42" s="50" customFormat="1" ht="18">
      <c r="C188" s="145" t="s">
        <v>467</v>
      </c>
      <c r="D188" s="145" t="s">
        <v>550</v>
      </c>
      <c r="E188" s="144">
        <v>0</v>
      </c>
      <c r="F188" s="144">
        <v>0</v>
      </c>
      <c r="G188" s="144">
        <v>0</v>
      </c>
      <c r="H188" s="144">
        <v>0</v>
      </c>
      <c r="I188" s="144">
        <v>0</v>
      </c>
      <c r="J188" s="144">
        <v>0</v>
      </c>
      <c r="K188" s="144">
        <v>0</v>
      </c>
      <c r="L188" s="144">
        <v>0</v>
      </c>
      <c r="M188" s="144">
        <v>0</v>
      </c>
      <c r="N188" s="144">
        <v>0</v>
      </c>
      <c r="O188" s="144">
        <v>0</v>
      </c>
      <c r="P188" s="144">
        <v>0</v>
      </c>
      <c r="Q188" s="144">
        <v>0</v>
      </c>
      <c r="R188" s="144">
        <v>0</v>
      </c>
      <c r="S188" s="144">
        <v>0</v>
      </c>
      <c r="T188" s="144">
        <v>0</v>
      </c>
      <c r="U188" s="144">
        <v>0</v>
      </c>
      <c r="V188" s="144">
        <v>0</v>
      </c>
      <c r="W188" s="144">
        <v>0</v>
      </c>
      <c r="X188" s="144">
        <v>14831</v>
      </c>
      <c r="Y188" s="144">
        <v>0</v>
      </c>
      <c r="Z188" s="144">
        <v>0</v>
      </c>
      <c r="AA188" s="144">
        <v>0</v>
      </c>
      <c r="AB188" s="144">
        <v>0</v>
      </c>
      <c r="AC188" s="144">
        <v>0</v>
      </c>
      <c r="AD188" s="144">
        <v>0</v>
      </c>
      <c r="AE188" s="144">
        <v>0</v>
      </c>
      <c r="AF188" s="144">
        <v>0</v>
      </c>
      <c r="AG188" s="144">
        <v>0</v>
      </c>
      <c r="AH188" s="144">
        <v>0</v>
      </c>
      <c r="AI188" s="144"/>
      <c r="AJ188" s="144">
        <f t="shared" si="121"/>
        <v>0</v>
      </c>
      <c r="AK188" s="144">
        <f t="shared" si="121"/>
        <v>0</v>
      </c>
      <c r="AL188" s="144">
        <f t="shared" si="121"/>
        <v>0</v>
      </c>
      <c r="AM188" s="144">
        <f t="shared" si="122"/>
        <v>0</v>
      </c>
      <c r="AN188" s="144">
        <f t="shared" si="123"/>
        <v>14831</v>
      </c>
      <c r="AO188" s="144">
        <f t="shared" si="123"/>
        <v>0</v>
      </c>
      <c r="AP188" s="144">
        <f t="shared" si="123"/>
        <v>0</v>
      </c>
    </row>
    <row r="189" spans="3:42" s="50" customFormat="1" ht="18">
      <c r="C189" s="145" t="s">
        <v>12</v>
      </c>
      <c r="D189" s="145" t="s">
        <v>48</v>
      </c>
      <c r="E189" s="144">
        <v>0</v>
      </c>
      <c r="F189" s="144">
        <v>0</v>
      </c>
      <c r="G189" s="144">
        <v>0</v>
      </c>
      <c r="H189" s="144">
        <v>0</v>
      </c>
      <c r="I189" s="144">
        <v>0</v>
      </c>
      <c r="J189" s="144">
        <v>0</v>
      </c>
      <c r="K189" s="144">
        <v>157</v>
      </c>
      <c r="L189" s="144">
        <v>534</v>
      </c>
      <c r="M189" s="144">
        <v>-380</v>
      </c>
      <c r="N189" s="144">
        <v>0</v>
      </c>
      <c r="O189" s="144">
        <v>0</v>
      </c>
      <c r="P189" s="144">
        <v>0</v>
      </c>
      <c r="Q189" s="144">
        <v>0</v>
      </c>
      <c r="R189" s="144">
        <v>0</v>
      </c>
      <c r="S189" s="144">
        <v>0</v>
      </c>
      <c r="T189" s="144">
        <v>0</v>
      </c>
      <c r="U189" s="144">
        <v>-376</v>
      </c>
      <c r="V189" s="144">
        <v>0</v>
      </c>
      <c r="W189" s="144">
        <v>0</v>
      </c>
      <c r="X189" s="144">
        <v>0</v>
      </c>
      <c r="Y189" s="144">
        <v>0</v>
      </c>
      <c r="Z189" s="144">
        <v>0</v>
      </c>
      <c r="AA189" s="144">
        <v>0</v>
      </c>
      <c r="AB189" s="144">
        <v>-823</v>
      </c>
      <c r="AC189" s="144">
        <v>0</v>
      </c>
      <c r="AD189" s="144">
        <v>61</v>
      </c>
      <c r="AE189" s="144">
        <v>0</v>
      </c>
      <c r="AF189" s="144">
        <v>0</v>
      </c>
      <c r="AG189" s="144">
        <v>0</v>
      </c>
      <c r="AH189" s="144">
        <v>-830</v>
      </c>
      <c r="AI189" s="144"/>
      <c r="AJ189" s="144">
        <f t="shared" si="121"/>
        <v>0</v>
      </c>
      <c r="AK189" s="144">
        <f t="shared" si="121"/>
        <v>534</v>
      </c>
      <c r="AL189" s="144">
        <f t="shared" si="121"/>
        <v>0</v>
      </c>
      <c r="AM189" s="144">
        <f>SUMIFS($E189:$T189,$E$4:$T$4,AM$6)</f>
        <v>0</v>
      </c>
      <c r="AN189" s="144">
        <f>SUMIFS($E189:$AI189,$E$4:$AI$4,AN$6)</f>
        <v>0</v>
      </c>
      <c r="AO189" s="144">
        <f>SUMIFS($E189:$AI189,$E$4:$AI$4,AO$6)</f>
        <v>-823</v>
      </c>
      <c r="AP189" s="144">
        <f>SUMIFS($E189:$AI189,$E$4:$AI$4,AP$6)</f>
        <v>0</v>
      </c>
    </row>
    <row r="190" spans="3:42" s="62" customFormat="1" ht="18">
      <c r="C190" s="141" t="s">
        <v>182</v>
      </c>
      <c r="D190" s="141" t="s">
        <v>222</v>
      </c>
      <c r="E190" s="143">
        <f t="shared" ref="E190:AH190" si="124">SUM(E163:E189)</f>
        <v>0</v>
      </c>
      <c r="F190" s="143">
        <f t="shared" si="124"/>
        <v>0</v>
      </c>
      <c r="G190" s="143">
        <f t="shared" si="124"/>
        <v>0</v>
      </c>
      <c r="H190" s="143">
        <f t="shared" si="124"/>
        <v>0</v>
      </c>
      <c r="I190" s="143">
        <f t="shared" si="124"/>
        <v>0</v>
      </c>
      <c r="J190" s="143">
        <f t="shared" si="124"/>
        <v>0</v>
      </c>
      <c r="K190" s="143">
        <f t="shared" si="124"/>
        <v>25158</v>
      </c>
      <c r="L190" s="143">
        <f t="shared" si="124"/>
        <v>31855</v>
      </c>
      <c r="M190" s="143">
        <f t="shared" si="124"/>
        <v>5015</v>
      </c>
      <c r="N190" s="143">
        <f t="shared" si="124"/>
        <v>-1801</v>
      </c>
      <c r="O190" s="143">
        <f t="shared" si="124"/>
        <v>-2207</v>
      </c>
      <c r="P190" s="143">
        <f t="shared" si="124"/>
        <v>-31022</v>
      </c>
      <c r="Q190" s="143">
        <f t="shared" si="124"/>
        <v>-5429</v>
      </c>
      <c r="R190" s="143">
        <f t="shared" si="124"/>
        <v>65391</v>
      </c>
      <c r="S190" s="143">
        <f t="shared" si="124"/>
        <v>111956</v>
      </c>
      <c r="T190" s="143">
        <f t="shared" si="124"/>
        <v>139130</v>
      </c>
      <c r="U190" s="143">
        <f t="shared" si="124"/>
        <v>37331</v>
      </c>
      <c r="V190" s="143">
        <f t="shared" si="124"/>
        <v>69945</v>
      </c>
      <c r="W190" s="143">
        <f t="shared" si="124"/>
        <v>112591</v>
      </c>
      <c r="X190" s="143">
        <f t="shared" si="124"/>
        <v>151870</v>
      </c>
      <c r="Y190" s="143">
        <f t="shared" si="124"/>
        <v>59045</v>
      </c>
      <c r="Z190" s="143">
        <f t="shared" si="124"/>
        <v>124586</v>
      </c>
      <c r="AA190" s="143">
        <f t="shared" si="124"/>
        <v>186456</v>
      </c>
      <c r="AB190" s="143">
        <f t="shared" si="124"/>
        <v>263528</v>
      </c>
      <c r="AC190" s="143">
        <f t="shared" si="124"/>
        <v>70556</v>
      </c>
      <c r="AD190" s="143">
        <f t="shared" si="124"/>
        <v>139513</v>
      </c>
      <c r="AE190" s="143">
        <f t="shared" ref="AE190" si="125">SUM(AE163:AE189)</f>
        <v>222678</v>
      </c>
      <c r="AF190" s="143">
        <f t="shared" si="124"/>
        <v>328212</v>
      </c>
      <c r="AG190" s="143">
        <f t="shared" si="124"/>
        <v>80148</v>
      </c>
      <c r="AH190" s="143">
        <f t="shared" si="124"/>
        <v>162697</v>
      </c>
      <c r="AI190" s="143"/>
      <c r="AJ190" s="143">
        <f t="shared" ref="AJ190:AO190" si="126">SUM(AJ163:AJ189)</f>
        <v>0</v>
      </c>
      <c r="AK190" s="143">
        <f t="shared" si="126"/>
        <v>31855</v>
      </c>
      <c r="AL190" s="143">
        <f t="shared" si="126"/>
        <v>-31022</v>
      </c>
      <c r="AM190" s="143">
        <f t="shared" si="126"/>
        <v>139130</v>
      </c>
      <c r="AN190" s="143">
        <f t="shared" si="126"/>
        <v>151870</v>
      </c>
      <c r="AO190" s="143">
        <f t="shared" si="126"/>
        <v>263528</v>
      </c>
      <c r="AP190" s="143">
        <f t="shared" ref="AP190" si="127">SUM(AP163:AP189)</f>
        <v>328212</v>
      </c>
    </row>
    <row r="191" spans="3:42" s="47" customFormat="1" ht="6" customHeight="1">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row>
    <row r="192" spans="3:42" s="47" customFormat="1" ht="18.600000000000001">
      <c r="C192" s="172" t="s">
        <v>183</v>
      </c>
      <c r="D192" s="172" t="s">
        <v>223</v>
      </c>
      <c r="V192" s="139"/>
      <c r="W192" s="139"/>
      <c r="X192" s="139"/>
      <c r="Y192" s="139"/>
      <c r="Z192" s="139"/>
      <c r="AA192" s="139"/>
      <c r="AB192" s="139"/>
      <c r="AC192" s="139"/>
      <c r="AD192" s="139"/>
      <c r="AE192" s="139"/>
      <c r="AF192" s="139"/>
      <c r="AG192" s="139"/>
      <c r="AH192" s="139"/>
    </row>
    <row r="193" spans="3:42" s="50" customFormat="1" ht="18">
      <c r="C193" s="145" t="s">
        <v>184</v>
      </c>
      <c r="D193" s="145" t="s">
        <v>233</v>
      </c>
      <c r="E193" s="144">
        <v>0</v>
      </c>
      <c r="F193" s="144">
        <v>0</v>
      </c>
      <c r="G193" s="144">
        <v>0</v>
      </c>
      <c r="H193" s="144">
        <v>0</v>
      </c>
      <c r="I193" s="144">
        <v>0</v>
      </c>
      <c r="J193" s="144">
        <v>0</v>
      </c>
      <c r="K193" s="144">
        <v>4176</v>
      </c>
      <c r="L193" s="144">
        <v>-7366</v>
      </c>
      <c r="M193" s="144">
        <v>5113</v>
      </c>
      <c r="N193" s="144">
        <v>404</v>
      </c>
      <c r="O193" s="144">
        <v>-582</v>
      </c>
      <c r="P193" s="144">
        <v>-35642</v>
      </c>
      <c r="Q193" s="144">
        <v>25664</v>
      </c>
      <c r="R193" s="144">
        <v>51341.828000000001</v>
      </c>
      <c r="S193" s="144">
        <v>63517.688000000002</v>
      </c>
      <c r="T193" s="144">
        <v>56184</v>
      </c>
      <c r="U193" s="144">
        <v>2721</v>
      </c>
      <c r="V193" s="144">
        <v>-25635</v>
      </c>
      <c r="W193" s="144">
        <v>-18933</v>
      </c>
      <c r="X193" s="144">
        <v>-54584</v>
      </c>
      <c r="Y193" s="144">
        <v>12071</v>
      </c>
      <c r="Z193" s="144">
        <v>1700</v>
      </c>
      <c r="AA193" s="144">
        <v>4127</v>
      </c>
      <c r="AB193" s="144">
        <v>-12911</v>
      </c>
      <c r="AC193" s="144">
        <v>-975</v>
      </c>
      <c r="AD193" s="144">
        <v>10409</v>
      </c>
      <c r="AE193" s="144">
        <v>-13476</v>
      </c>
      <c r="AF193" s="144">
        <v>-42677</v>
      </c>
      <c r="AG193" s="144">
        <v>2247</v>
      </c>
      <c r="AH193" s="144">
        <v>2440</v>
      </c>
      <c r="AI193" s="144"/>
      <c r="AJ193" s="144">
        <f t="shared" ref="AJ193:AL213" si="128">SUMIFS($E193:$R193,$E$4:$R$4,AJ$6)</f>
        <v>0</v>
      </c>
      <c r="AK193" s="144">
        <f t="shared" si="128"/>
        <v>-7366</v>
      </c>
      <c r="AL193" s="144">
        <f t="shared" si="128"/>
        <v>-35642</v>
      </c>
      <c r="AM193" s="144">
        <f t="shared" ref="AM193:AM213" si="129">SUMIFS($E193:$T193,$E$4:$T$4,AM$6)</f>
        <v>56184</v>
      </c>
      <c r="AN193" s="144">
        <f t="shared" ref="AN193:AP213" si="130">SUMIFS($E193:$AI193,$E$4:$AI$4,AN$6)</f>
        <v>-54584</v>
      </c>
      <c r="AO193" s="144">
        <f t="shared" si="130"/>
        <v>-12911</v>
      </c>
      <c r="AP193" s="144">
        <f t="shared" si="130"/>
        <v>-42677</v>
      </c>
    </row>
    <row r="194" spans="3:42" s="50" customFormat="1" ht="18">
      <c r="C194" s="145" t="s">
        <v>85</v>
      </c>
      <c r="D194" s="145" t="s">
        <v>148</v>
      </c>
      <c r="E194" s="144">
        <v>0</v>
      </c>
      <c r="F194" s="144">
        <v>0</v>
      </c>
      <c r="G194" s="144">
        <v>0</v>
      </c>
      <c r="H194" s="144">
        <v>0</v>
      </c>
      <c r="I194" s="144">
        <v>0</v>
      </c>
      <c r="J194" s="144">
        <v>0</v>
      </c>
      <c r="K194" s="144">
        <v>-595</v>
      </c>
      <c r="L194" s="144">
        <v>-750</v>
      </c>
      <c r="M194" s="144">
        <v>-2136</v>
      </c>
      <c r="N194" s="144">
        <v>-3658</v>
      </c>
      <c r="O194" s="144">
        <v>-2736</v>
      </c>
      <c r="P194" s="144">
        <v>-6442</v>
      </c>
      <c r="Q194" s="144">
        <v>-6951</v>
      </c>
      <c r="R194" s="144">
        <v>-11473</v>
      </c>
      <c r="S194" s="144">
        <v>-16014</v>
      </c>
      <c r="T194" s="144">
        <v>-15094</v>
      </c>
      <c r="U194" s="144">
        <v>-5046</v>
      </c>
      <c r="V194" s="144">
        <v>-7934</v>
      </c>
      <c r="W194" s="144">
        <v>-5483</v>
      </c>
      <c r="X194" s="144">
        <v>13450</v>
      </c>
      <c r="Y194" s="144">
        <v>-2472</v>
      </c>
      <c r="Z194" s="144">
        <v>-4734</v>
      </c>
      <c r="AA194" s="144">
        <v>-8763</v>
      </c>
      <c r="AB194" s="144">
        <v>-1198</v>
      </c>
      <c r="AC194" s="144">
        <v>-4592</v>
      </c>
      <c r="AD194" s="144">
        <v>-4569</v>
      </c>
      <c r="AE194" s="144">
        <v>-1735</v>
      </c>
      <c r="AF194" s="144">
        <v>76</v>
      </c>
      <c r="AG194" s="144">
        <v>101</v>
      </c>
      <c r="AH194" s="144">
        <v>189</v>
      </c>
      <c r="AI194" s="144"/>
      <c r="AJ194" s="144">
        <f t="shared" si="128"/>
        <v>0</v>
      </c>
      <c r="AK194" s="144">
        <f t="shared" si="128"/>
        <v>-750</v>
      </c>
      <c r="AL194" s="144">
        <f t="shared" si="128"/>
        <v>-6442</v>
      </c>
      <c r="AM194" s="144">
        <f t="shared" si="129"/>
        <v>-15094</v>
      </c>
      <c r="AN194" s="144">
        <f t="shared" si="130"/>
        <v>13450</v>
      </c>
      <c r="AO194" s="144">
        <f t="shared" si="130"/>
        <v>-1198</v>
      </c>
      <c r="AP194" s="144">
        <f t="shared" si="130"/>
        <v>76</v>
      </c>
    </row>
    <row r="195" spans="3:42" s="50" customFormat="1" ht="18">
      <c r="C195" s="145" t="s">
        <v>90</v>
      </c>
      <c r="D195" s="145" t="s">
        <v>142</v>
      </c>
      <c r="E195" s="144">
        <v>0</v>
      </c>
      <c r="F195" s="144">
        <v>0</v>
      </c>
      <c r="G195" s="144">
        <v>0</v>
      </c>
      <c r="H195" s="144">
        <v>0</v>
      </c>
      <c r="I195" s="144">
        <v>0</v>
      </c>
      <c r="J195" s="144">
        <v>0</v>
      </c>
      <c r="K195" s="144">
        <v>148</v>
      </c>
      <c r="L195" s="144">
        <v>-1858</v>
      </c>
      <c r="M195" s="144">
        <v>615</v>
      </c>
      <c r="N195" s="144">
        <v>-2883</v>
      </c>
      <c r="O195" s="144">
        <v>2263</v>
      </c>
      <c r="P195" s="144">
        <v>-497</v>
      </c>
      <c r="Q195" s="144">
        <v>-1288</v>
      </c>
      <c r="R195" s="144">
        <v>-14186</v>
      </c>
      <c r="S195" s="144">
        <v>-52859</v>
      </c>
      <c r="T195" s="144">
        <v>-98922</v>
      </c>
      <c r="U195" s="144">
        <v>-3018</v>
      </c>
      <c r="V195" s="144">
        <v>14739</v>
      </c>
      <c r="W195" s="144">
        <v>20797</v>
      </c>
      <c r="X195" s="144">
        <v>19498</v>
      </c>
      <c r="Y195" s="144">
        <v>15164</v>
      </c>
      <c r="Z195" s="144">
        <v>23770</v>
      </c>
      <c r="AA195" s="144">
        <v>23789</v>
      </c>
      <c r="AB195" s="144">
        <v>22071</v>
      </c>
      <c r="AC195" s="144">
        <v>-66</v>
      </c>
      <c r="AD195" s="144">
        <v>-9247</v>
      </c>
      <c r="AE195" s="144">
        <v>-8127</v>
      </c>
      <c r="AF195" s="144">
        <v>-3591</v>
      </c>
      <c r="AG195" s="144">
        <v>-225</v>
      </c>
      <c r="AH195" s="144">
        <v>409</v>
      </c>
      <c r="AI195" s="144"/>
      <c r="AJ195" s="144">
        <f t="shared" ref="AJ195:AL203" si="131">SUMIFS($E195:$R195,$E$4:$R$4,AJ$6)</f>
        <v>0</v>
      </c>
      <c r="AK195" s="144">
        <f t="shared" si="131"/>
        <v>-1858</v>
      </c>
      <c r="AL195" s="144">
        <f t="shared" si="131"/>
        <v>-497</v>
      </c>
      <c r="AM195" s="144">
        <f t="shared" ref="AM195:AM203" si="132">SUMIFS($E195:$T195,$E$4:$T$4,AM$6)</f>
        <v>-98922</v>
      </c>
      <c r="AN195" s="144">
        <f t="shared" ref="AN195:AP203" si="133">SUMIFS($E195:$AI195,$E$4:$AI$4,AN$6)</f>
        <v>19498</v>
      </c>
      <c r="AO195" s="144">
        <f t="shared" si="133"/>
        <v>22071</v>
      </c>
      <c r="AP195" s="144">
        <f t="shared" si="133"/>
        <v>-3591</v>
      </c>
    </row>
    <row r="196" spans="3:42" s="50" customFormat="1" ht="18">
      <c r="C196" s="145" t="s">
        <v>88</v>
      </c>
      <c r="D196" s="145" t="s">
        <v>140</v>
      </c>
      <c r="E196" s="144">
        <v>0</v>
      </c>
      <c r="F196" s="144">
        <v>0</v>
      </c>
      <c r="G196" s="144">
        <v>0</v>
      </c>
      <c r="H196" s="144">
        <v>0</v>
      </c>
      <c r="I196" s="144">
        <v>0</v>
      </c>
      <c r="J196" s="144">
        <v>0</v>
      </c>
      <c r="K196" s="144">
        <v>0</v>
      </c>
      <c r="L196" s="144">
        <v>0</v>
      </c>
      <c r="M196" s="144">
        <v>0</v>
      </c>
      <c r="N196" s="144">
        <v>0</v>
      </c>
      <c r="O196" s="144">
        <v>0</v>
      </c>
      <c r="P196" s="144"/>
      <c r="Q196" s="144">
        <v>0</v>
      </c>
      <c r="R196" s="144">
        <v>0</v>
      </c>
      <c r="S196" s="144">
        <v>0</v>
      </c>
      <c r="T196" s="144">
        <v>0</v>
      </c>
      <c r="U196" s="144">
        <v>0</v>
      </c>
      <c r="V196" s="144">
        <v>0</v>
      </c>
      <c r="W196" s="144">
        <v>0</v>
      </c>
      <c r="X196" s="144">
        <v>0</v>
      </c>
      <c r="Y196" s="144">
        <v>0</v>
      </c>
      <c r="Z196" s="144">
        <v>0</v>
      </c>
      <c r="AA196" s="144"/>
      <c r="AB196" s="144">
        <v>0</v>
      </c>
      <c r="AC196" s="144">
        <v>0</v>
      </c>
      <c r="AD196" s="144">
        <v>0</v>
      </c>
      <c r="AE196" s="144">
        <v>0</v>
      </c>
      <c r="AF196" s="144">
        <v>0</v>
      </c>
      <c r="AG196" s="144">
        <v>0</v>
      </c>
      <c r="AH196" s="144">
        <v>0</v>
      </c>
      <c r="AI196" s="144"/>
      <c r="AJ196" s="144">
        <f t="shared" si="131"/>
        <v>0</v>
      </c>
      <c r="AK196" s="144">
        <f t="shared" si="131"/>
        <v>0</v>
      </c>
      <c r="AL196" s="144">
        <f t="shared" si="131"/>
        <v>0</v>
      </c>
      <c r="AM196" s="144">
        <f t="shared" si="132"/>
        <v>0</v>
      </c>
      <c r="AN196" s="144">
        <f t="shared" si="133"/>
        <v>0</v>
      </c>
      <c r="AO196" s="144">
        <f t="shared" si="133"/>
        <v>0</v>
      </c>
      <c r="AP196" s="144">
        <f t="shared" si="133"/>
        <v>0</v>
      </c>
    </row>
    <row r="197" spans="3:42" s="50" customFormat="1" ht="18">
      <c r="C197" s="145" t="s">
        <v>104</v>
      </c>
      <c r="D197" s="145" t="s">
        <v>156</v>
      </c>
      <c r="E197" s="144">
        <v>0</v>
      </c>
      <c r="F197" s="144">
        <v>0</v>
      </c>
      <c r="G197" s="144">
        <v>0</v>
      </c>
      <c r="H197" s="144">
        <v>0</v>
      </c>
      <c r="I197" s="144">
        <v>0</v>
      </c>
      <c r="J197" s="144">
        <v>0</v>
      </c>
      <c r="K197" s="144">
        <v>1359</v>
      </c>
      <c r="L197" s="144">
        <v>373</v>
      </c>
      <c r="M197" s="144">
        <v>196</v>
      </c>
      <c r="N197" s="144">
        <v>2955</v>
      </c>
      <c r="O197" s="144">
        <v>2802</v>
      </c>
      <c r="P197" s="144">
        <v>4993</v>
      </c>
      <c r="Q197" s="144">
        <v>-1072</v>
      </c>
      <c r="R197" s="144">
        <v>1096</v>
      </c>
      <c r="S197" s="144">
        <v>2411</v>
      </c>
      <c r="T197" s="144">
        <v>4849</v>
      </c>
      <c r="U197" s="144">
        <v>-3304</v>
      </c>
      <c r="V197" s="144">
        <v>-296</v>
      </c>
      <c r="W197" s="144">
        <v>-2151</v>
      </c>
      <c r="X197" s="144">
        <v>5037</v>
      </c>
      <c r="Y197" s="144">
        <v>1212</v>
      </c>
      <c r="Z197" s="144">
        <v>212</v>
      </c>
      <c r="AA197" s="144">
        <v>3087</v>
      </c>
      <c r="AB197" s="144">
        <v>5013</v>
      </c>
      <c r="AC197" s="144">
        <v>-1790</v>
      </c>
      <c r="AD197" s="144">
        <v>7336</v>
      </c>
      <c r="AE197" s="144">
        <v>4475</v>
      </c>
      <c r="AF197" s="144">
        <v>1563</v>
      </c>
      <c r="AG197" s="144">
        <v>-3308</v>
      </c>
      <c r="AH197" s="144">
        <v>-6054</v>
      </c>
      <c r="AI197" s="144"/>
      <c r="AJ197" s="144">
        <f t="shared" si="131"/>
        <v>0</v>
      </c>
      <c r="AK197" s="144">
        <f t="shared" si="131"/>
        <v>373</v>
      </c>
      <c r="AL197" s="144">
        <f t="shared" si="131"/>
        <v>4993</v>
      </c>
      <c r="AM197" s="144">
        <f t="shared" si="132"/>
        <v>4849</v>
      </c>
      <c r="AN197" s="144">
        <f t="shared" si="133"/>
        <v>5037</v>
      </c>
      <c r="AO197" s="144">
        <f t="shared" si="133"/>
        <v>5013</v>
      </c>
      <c r="AP197" s="144">
        <f t="shared" si="133"/>
        <v>1563</v>
      </c>
    </row>
    <row r="198" spans="3:42" s="50" customFormat="1" ht="18">
      <c r="C198" s="145" t="s">
        <v>446</v>
      </c>
      <c r="D198" s="145" t="s">
        <v>447</v>
      </c>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c r="AA198" s="144"/>
      <c r="AB198" s="144"/>
      <c r="AC198" s="144">
        <v>0</v>
      </c>
      <c r="AD198" s="144">
        <v>0</v>
      </c>
      <c r="AE198" s="144"/>
      <c r="AF198" s="144">
        <v>1570</v>
      </c>
      <c r="AG198" s="144">
        <v>1255</v>
      </c>
      <c r="AH198" s="144">
        <v>662</v>
      </c>
      <c r="AI198" s="144"/>
      <c r="AJ198" s="144"/>
      <c r="AK198" s="144"/>
      <c r="AL198" s="144"/>
      <c r="AM198" s="144"/>
      <c r="AN198" s="144"/>
      <c r="AO198" s="144"/>
      <c r="AP198" s="144"/>
    </row>
    <row r="199" spans="3:42" s="50" customFormat="1" ht="18">
      <c r="C199" s="145" t="s">
        <v>111</v>
      </c>
      <c r="D199" s="145" t="s">
        <v>159</v>
      </c>
      <c r="E199" s="144">
        <v>0</v>
      </c>
      <c r="F199" s="144">
        <v>0</v>
      </c>
      <c r="G199" s="144">
        <v>0</v>
      </c>
      <c r="H199" s="144">
        <v>0</v>
      </c>
      <c r="I199" s="144">
        <v>0</v>
      </c>
      <c r="J199" s="144">
        <v>0</v>
      </c>
      <c r="K199" s="144">
        <v>0</v>
      </c>
      <c r="L199" s="144">
        <v>0</v>
      </c>
      <c r="M199" s="144">
        <v>0</v>
      </c>
      <c r="N199" s="144">
        <v>0</v>
      </c>
      <c r="O199" s="144">
        <v>0</v>
      </c>
      <c r="P199" s="144">
        <v>0</v>
      </c>
      <c r="Q199" s="144">
        <v>0</v>
      </c>
      <c r="R199" s="144">
        <v>45000</v>
      </c>
      <c r="S199" s="144">
        <v>45000</v>
      </c>
      <c r="T199" s="144">
        <v>45000</v>
      </c>
      <c r="U199" s="144">
        <v>0</v>
      </c>
      <c r="V199" s="144">
        <v>0</v>
      </c>
      <c r="W199" s="144">
        <v>0</v>
      </c>
      <c r="X199" s="144">
        <v>247</v>
      </c>
      <c r="Y199" s="144">
        <v>0</v>
      </c>
      <c r="Z199" s="144">
        <v>0</v>
      </c>
      <c r="AA199" s="144">
        <v>0</v>
      </c>
      <c r="AB199" s="144">
        <v>0</v>
      </c>
      <c r="AC199" s="144">
        <v>135</v>
      </c>
      <c r="AD199" s="144">
        <v>135</v>
      </c>
      <c r="AE199" s="144">
        <v>182</v>
      </c>
      <c r="AF199" s="144">
        <v>182</v>
      </c>
      <c r="AG199" s="144">
        <v>0</v>
      </c>
      <c r="AH199" s="144">
        <v>143</v>
      </c>
      <c r="AI199" s="144"/>
      <c r="AJ199" s="144">
        <f t="shared" si="131"/>
        <v>0</v>
      </c>
      <c r="AK199" s="144">
        <f t="shared" si="131"/>
        <v>0</v>
      </c>
      <c r="AL199" s="144">
        <f t="shared" si="131"/>
        <v>0</v>
      </c>
      <c r="AM199" s="144">
        <f t="shared" si="132"/>
        <v>45000</v>
      </c>
      <c r="AN199" s="144">
        <f t="shared" si="133"/>
        <v>247</v>
      </c>
      <c r="AO199" s="144">
        <f t="shared" si="133"/>
        <v>0</v>
      </c>
      <c r="AP199" s="144">
        <f t="shared" si="133"/>
        <v>182</v>
      </c>
    </row>
    <row r="200" spans="3:42" s="50" customFormat="1" ht="18">
      <c r="C200" s="145" t="s">
        <v>404</v>
      </c>
      <c r="D200" s="145" t="s">
        <v>524</v>
      </c>
      <c r="E200" s="144"/>
      <c r="F200" s="144"/>
      <c r="G200" s="144"/>
      <c r="H200" s="144"/>
      <c r="I200" s="144"/>
      <c r="J200" s="144"/>
      <c r="K200" s="144"/>
      <c r="L200" s="144"/>
      <c r="M200" s="144"/>
      <c r="N200" s="144"/>
      <c r="O200" s="144"/>
      <c r="P200" s="144"/>
      <c r="Q200" s="144"/>
      <c r="R200" s="144"/>
      <c r="S200" s="144"/>
      <c r="T200" s="144"/>
      <c r="U200" s="144"/>
      <c r="V200" s="144"/>
      <c r="W200" s="144"/>
      <c r="X200" s="144"/>
      <c r="Y200" s="144"/>
      <c r="Z200" s="144">
        <v>-21670</v>
      </c>
      <c r="AA200" s="144"/>
      <c r="AB200" s="144"/>
      <c r="AC200" s="144">
        <v>-13090</v>
      </c>
      <c r="AD200" s="144">
        <v>-9911</v>
      </c>
      <c r="AE200" s="144">
        <v>-6911</v>
      </c>
      <c r="AF200" s="144">
        <v>-7461</v>
      </c>
      <c r="AG200" s="144">
        <v>-6709</v>
      </c>
      <c r="AH200" s="144">
        <v>-3108</v>
      </c>
      <c r="AI200" s="144"/>
      <c r="AJ200" s="144"/>
      <c r="AK200" s="144"/>
      <c r="AL200" s="144"/>
      <c r="AM200" s="144"/>
      <c r="AN200" s="144"/>
      <c r="AO200" s="144"/>
      <c r="AP200" s="144"/>
    </row>
    <row r="201" spans="3:42" s="50" customFormat="1" ht="18">
      <c r="C201" s="145" t="s">
        <v>405</v>
      </c>
      <c r="D201" s="145" t="s">
        <v>523</v>
      </c>
      <c r="E201" s="144">
        <v>0</v>
      </c>
      <c r="F201" s="144">
        <v>0</v>
      </c>
      <c r="G201" s="144">
        <v>0</v>
      </c>
      <c r="H201" s="144">
        <v>0</v>
      </c>
      <c r="I201" s="144">
        <v>0</v>
      </c>
      <c r="J201" s="144">
        <v>0</v>
      </c>
      <c r="K201" s="144">
        <v>561</v>
      </c>
      <c r="L201" s="144">
        <v>1031</v>
      </c>
      <c r="M201" s="144">
        <v>-226</v>
      </c>
      <c r="N201" s="144">
        <v>526</v>
      </c>
      <c r="O201" s="144">
        <v>4651</v>
      </c>
      <c r="P201" s="144">
        <v>11333</v>
      </c>
      <c r="Q201" s="144">
        <v>1439</v>
      </c>
      <c r="R201" s="144">
        <v>8957</v>
      </c>
      <c r="S201" s="144">
        <v>13091</v>
      </c>
      <c r="T201" s="144">
        <v>15924</v>
      </c>
      <c r="U201" s="144">
        <v>-10433</v>
      </c>
      <c r="V201" s="144">
        <v>-11154</v>
      </c>
      <c r="W201" s="144">
        <v>-13120</v>
      </c>
      <c r="X201" s="144">
        <v>7174</v>
      </c>
      <c r="Y201" s="144">
        <v>-23281</v>
      </c>
      <c r="Z201" s="144">
        <v>-2168</v>
      </c>
      <c r="AA201" s="144">
        <v>-16105</v>
      </c>
      <c r="AB201" s="144">
        <v>-14434</v>
      </c>
      <c r="AC201" s="144">
        <v>3751</v>
      </c>
      <c r="AD201" s="144">
        <v>-1981</v>
      </c>
      <c r="AE201" s="144">
        <v>-1005</v>
      </c>
      <c r="AF201" s="144">
        <v>1304</v>
      </c>
      <c r="AG201" s="144">
        <v>658</v>
      </c>
      <c r="AH201" s="144">
        <v>-1600</v>
      </c>
      <c r="AI201" s="144"/>
      <c r="AJ201" s="144">
        <f t="shared" si="131"/>
        <v>0</v>
      </c>
      <c r="AK201" s="144">
        <f t="shared" si="131"/>
        <v>1031</v>
      </c>
      <c r="AL201" s="144">
        <f t="shared" si="131"/>
        <v>11333</v>
      </c>
      <c r="AM201" s="144">
        <f t="shared" si="132"/>
        <v>15924</v>
      </c>
      <c r="AN201" s="144">
        <f t="shared" si="133"/>
        <v>7174</v>
      </c>
      <c r="AO201" s="144">
        <f t="shared" si="133"/>
        <v>-14434</v>
      </c>
      <c r="AP201" s="144">
        <f t="shared" si="133"/>
        <v>1304</v>
      </c>
    </row>
    <row r="202" spans="3:42" s="50" customFormat="1" ht="18">
      <c r="C202" s="145" t="s">
        <v>480</v>
      </c>
      <c r="D202" s="145" t="s">
        <v>317</v>
      </c>
      <c r="E202" s="144">
        <v>0</v>
      </c>
      <c r="F202" s="144">
        <v>0</v>
      </c>
      <c r="G202" s="144">
        <v>0</v>
      </c>
      <c r="H202" s="144">
        <v>0</v>
      </c>
      <c r="I202" s="144">
        <v>0</v>
      </c>
      <c r="J202" s="144">
        <v>0</v>
      </c>
      <c r="K202" s="144">
        <v>-2741</v>
      </c>
      <c r="L202" s="144">
        <v>2124</v>
      </c>
      <c r="M202" s="144">
        <v>-1977</v>
      </c>
      <c r="N202" s="144">
        <v>292</v>
      </c>
      <c r="O202" s="144">
        <v>2179</v>
      </c>
      <c r="P202" s="144">
        <v>28390</v>
      </c>
      <c r="Q202" s="144">
        <v>-23311</v>
      </c>
      <c r="R202" s="144">
        <v>-129993</v>
      </c>
      <c r="S202" s="144">
        <v>-174245</v>
      </c>
      <c r="T202" s="144">
        <v>-214510</v>
      </c>
      <c r="U202" s="144">
        <v>-44560</v>
      </c>
      <c r="V202" s="144">
        <v>-80615</v>
      </c>
      <c r="W202" s="187">
        <v>-111886</v>
      </c>
      <c r="X202" s="144">
        <v>-141714</v>
      </c>
      <c r="Y202" s="144">
        <v>-43914</v>
      </c>
      <c r="Z202" s="144">
        <v>-81334</v>
      </c>
      <c r="AA202" s="144">
        <v>-131834</v>
      </c>
      <c r="AB202" s="144">
        <v>-176671</v>
      </c>
      <c r="AC202" s="144">
        <v>-46253</v>
      </c>
      <c r="AD202" s="144">
        <v>-108408</v>
      </c>
      <c r="AE202" s="144">
        <v>-164843</v>
      </c>
      <c r="AF202" s="144">
        <v>-225416</v>
      </c>
      <c r="AG202" s="144">
        <v>-64331</v>
      </c>
      <c r="AH202" s="144">
        <v>-116628</v>
      </c>
      <c r="AI202" s="144"/>
      <c r="AJ202" s="144">
        <f t="shared" si="131"/>
        <v>0</v>
      </c>
      <c r="AK202" s="144">
        <f t="shared" si="131"/>
        <v>2124</v>
      </c>
      <c r="AL202" s="144">
        <f t="shared" si="131"/>
        <v>28390</v>
      </c>
      <c r="AM202" s="144">
        <f t="shared" si="132"/>
        <v>-214510</v>
      </c>
      <c r="AN202" s="144">
        <f t="shared" si="133"/>
        <v>-141714</v>
      </c>
      <c r="AO202" s="144">
        <f t="shared" si="133"/>
        <v>-176671</v>
      </c>
      <c r="AP202" s="144">
        <f t="shared" si="133"/>
        <v>-225416</v>
      </c>
    </row>
    <row r="203" spans="3:42" s="50" customFormat="1" ht="18">
      <c r="C203" s="145" t="s">
        <v>113</v>
      </c>
      <c r="D203" s="145" t="s">
        <v>161</v>
      </c>
      <c r="E203" s="144">
        <v>0</v>
      </c>
      <c r="F203" s="144">
        <v>0</v>
      </c>
      <c r="G203" s="144">
        <v>0</v>
      </c>
      <c r="H203" s="144">
        <v>0</v>
      </c>
      <c r="I203" s="144">
        <v>0</v>
      </c>
      <c r="J203" s="144">
        <v>0</v>
      </c>
      <c r="K203" s="144">
        <v>-88</v>
      </c>
      <c r="L203" s="144">
        <v>-102</v>
      </c>
      <c r="M203" s="144">
        <v>40</v>
      </c>
      <c r="N203" s="144">
        <v>-2444</v>
      </c>
      <c r="O203" s="144">
        <v>-3457</v>
      </c>
      <c r="P203" s="144">
        <v>-1363</v>
      </c>
      <c r="Q203" s="144">
        <v>649</v>
      </c>
      <c r="R203" s="144">
        <v>0</v>
      </c>
      <c r="S203" s="144">
        <v>0</v>
      </c>
      <c r="T203" s="144">
        <v>-18102</v>
      </c>
      <c r="U203" s="144">
        <v>-8548</v>
      </c>
      <c r="V203" s="144">
        <v>-12280</v>
      </c>
      <c r="W203" s="144">
        <v>-12911</v>
      </c>
      <c r="X203" s="144">
        <v>-13281</v>
      </c>
      <c r="Y203" s="144">
        <v>-519</v>
      </c>
      <c r="Z203" s="144">
        <v>-909</v>
      </c>
      <c r="AA203" s="144">
        <v>-905</v>
      </c>
      <c r="AB203" s="144">
        <v>-259</v>
      </c>
      <c r="AC203" s="144">
        <v>-661</v>
      </c>
      <c r="AD203" s="144">
        <v>541</v>
      </c>
      <c r="AE203" s="144">
        <v>1054</v>
      </c>
      <c r="AF203" s="144">
        <v>53</v>
      </c>
      <c r="AG203" s="144">
        <v>674</v>
      </c>
      <c r="AH203" s="144">
        <v>1545</v>
      </c>
      <c r="AI203" s="144"/>
      <c r="AJ203" s="144">
        <f t="shared" si="131"/>
        <v>0</v>
      </c>
      <c r="AK203" s="144">
        <f t="shared" si="131"/>
        <v>-102</v>
      </c>
      <c r="AL203" s="144">
        <f t="shared" si="131"/>
        <v>-1363</v>
      </c>
      <c r="AM203" s="144">
        <f t="shared" si="132"/>
        <v>-18102</v>
      </c>
      <c r="AN203" s="144">
        <f t="shared" si="133"/>
        <v>-13281</v>
      </c>
      <c r="AO203" s="144">
        <f t="shared" si="133"/>
        <v>-259</v>
      </c>
      <c r="AP203" s="144">
        <f t="shared" si="133"/>
        <v>53</v>
      </c>
    </row>
    <row r="204" spans="3:42" s="50" customFormat="1" ht="18">
      <c r="C204" s="145" t="s">
        <v>89</v>
      </c>
      <c r="D204" s="145" t="s">
        <v>141</v>
      </c>
      <c r="E204" s="144">
        <v>0</v>
      </c>
      <c r="F204" s="144">
        <v>0</v>
      </c>
      <c r="G204" s="144">
        <v>0</v>
      </c>
      <c r="H204" s="144">
        <v>0</v>
      </c>
      <c r="I204" s="144">
        <v>0</v>
      </c>
      <c r="J204" s="144">
        <v>0</v>
      </c>
      <c r="K204" s="144">
        <v>0</v>
      </c>
      <c r="L204" s="144">
        <v>0</v>
      </c>
      <c r="M204" s="144">
        <v>0</v>
      </c>
      <c r="N204" s="144">
        <v>0</v>
      </c>
      <c r="O204" s="144">
        <v>0</v>
      </c>
      <c r="P204" s="144">
        <v>0</v>
      </c>
      <c r="Q204" s="144">
        <v>27000</v>
      </c>
      <c r="R204" s="144">
        <v>0</v>
      </c>
      <c r="S204" s="144">
        <v>0</v>
      </c>
      <c r="T204" s="144"/>
      <c r="U204" s="144">
        <v>0</v>
      </c>
      <c r="V204" s="144">
        <v>0</v>
      </c>
      <c r="W204" s="144">
        <v>0</v>
      </c>
      <c r="X204" s="144">
        <v>0</v>
      </c>
      <c r="Y204" s="144">
        <v>0</v>
      </c>
      <c r="Z204" s="144">
        <v>0</v>
      </c>
      <c r="AA204" s="144">
        <v>0</v>
      </c>
      <c r="AB204" s="144">
        <v>0</v>
      </c>
      <c r="AC204" s="144">
        <v>0</v>
      </c>
      <c r="AD204" s="144">
        <v>0</v>
      </c>
      <c r="AE204" s="144">
        <v>0</v>
      </c>
      <c r="AF204" s="144">
        <v>0</v>
      </c>
      <c r="AG204" s="144">
        <v>0</v>
      </c>
      <c r="AH204" s="144">
        <v>0</v>
      </c>
      <c r="AI204" s="144"/>
      <c r="AJ204" s="144">
        <f t="shared" si="128"/>
        <v>0</v>
      </c>
      <c r="AK204" s="144">
        <f t="shared" si="128"/>
        <v>0</v>
      </c>
      <c r="AL204" s="144">
        <f t="shared" si="128"/>
        <v>0</v>
      </c>
      <c r="AM204" s="144">
        <f t="shared" si="129"/>
        <v>0</v>
      </c>
      <c r="AN204" s="144">
        <f t="shared" si="130"/>
        <v>0</v>
      </c>
      <c r="AO204" s="144">
        <f t="shared" si="130"/>
        <v>0</v>
      </c>
      <c r="AP204" s="144">
        <f t="shared" si="130"/>
        <v>0</v>
      </c>
    </row>
    <row r="205" spans="3:42" s="50" customFormat="1" ht="18">
      <c r="C205" s="145" t="s">
        <v>109</v>
      </c>
      <c r="D205" s="145" t="s">
        <v>527</v>
      </c>
      <c r="E205" s="144">
        <v>0</v>
      </c>
      <c r="F205" s="144">
        <v>0</v>
      </c>
      <c r="G205" s="144">
        <v>0</v>
      </c>
      <c r="H205" s="144">
        <v>0</v>
      </c>
      <c r="I205" s="144">
        <v>0</v>
      </c>
      <c r="J205" s="144">
        <v>0</v>
      </c>
      <c r="K205" s="144">
        <v>0</v>
      </c>
      <c r="L205" s="144">
        <v>0</v>
      </c>
      <c r="M205" s="144">
        <v>0</v>
      </c>
      <c r="N205" s="144">
        <v>0</v>
      </c>
      <c r="O205" s="144">
        <v>0</v>
      </c>
      <c r="P205" s="144">
        <v>0</v>
      </c>
      <c r="Q205" s="144">
        <v>0</v>
      </c>
      <c r="R205" s="144">
        <v>-17971</v>
      </c>
      <c r="S205" s="144">
        <v>-1241</v>
      </c>
      <c r="T205" s="144">
        <v>45894</v>
      </c>
      <c r="U205" s="144">
        <v>-80006</v>
      </c>
      <c r="V205" s="144">
        <v>-131835</v>
      </c>
      <c r="W205" s="144">
        <v>-104082</v>
      </c>
      <c r="X205" s="144">
        <v>-99592</v>
      </c>
      <c r="Y205" s="144">
        <v>0</v>
      </c>
      <c r="Z205" s="144">
        <v>0</v>
      </c>
      <c r="AA205" s="144">
        <v>0</v>
      </c>
      <c r="AB205" s="144">
        <v>0</v>
      </c>
      <c r="AC205" s="144">
        <v>0</v>
      </c>
      <c r="AD205" s="144">
        <v>0</v>
      </c>
      <c r="AE205" s="144">
        <v>0</v>
      </c>
      <c r="AF205" s="144">
        <v>0</v>
      </c>
      <c r="AG205" s="144">
        <v>0</v>
      </c>
      <c r="AH205" s="144">
        <v>0</v>
      </c>
      <c r="AI205" s="144"/>
      <c r="AJ205" s="144">
        <f t="shared" si="128"/>
        <v>0</v>
      </c>
      <c r="AK205" s="144">
        <f t="shared" si="128"/>
        <v>0</v>
      </c>
      <c r="AL205" s="144">
        <f t="shared" si="128"/>
        <v>0</v>
      </c>
      <c r="AM205" s="144">
        <f t="shared" si="129"/>
        <v>45894</v>
      </c>
      <c r="AN205" s="144">
        <f t="shared" si="130"/>
        <v>-99592</v>
      </c>
      <c r="AO205" s="144">
        <f t="shared" si="130"/>
        <v>0</v>
      </c>
      <c r="AP205" s="144">
        <f t="shared" si="130"/>
        <v>0</v>
      </c>
    </row>
    <row r="206" spans="3:42" s="50" customFormat="1" ht="18" hidden="1">
      <c r="C206" s="145" t="s">
        <v>217</v>
      </c>
      <c r="D206" s="145" t="s">
        <v>224</v>
      </c>
      <c r="E206" s="144">
        <v>0</v>
      </c>
      <c r="F206" s="144">
        <v>0</v>
      </c>
      <c r="G206" s="144">
        <v>0</v>
      </c>
      <c r="H206" s="144">
        <v>0</v>
      </c>
      <c r="I206" s="144">
        <v>0</v>
      </c>
      <c r="J206" s="144">
        <v>0</v>
      </c>
      <c r="K206" s="144">
        <v>0</v>
      </c>
      <c r="L206" s="144">
        <v>0</v>
      </c>
      <c r="M206" s="144">
        <v>0</v>
      </c>
      <c r="N206" s="144">
        <v>0</v>
      </c>
      <c r="O206" s="144">
        <v>0</v>
      </c>
      <c r="P206" s="144">
        <v>0</v>
      </c>
      <c r="Q206" s="144">
        <v>0</v>
      </c>
      <c r="R206" s="144">
        <v>0</v>
      </c>
      <c r="S206" s="144">
        <v>0</v>
      </c>
      <c r="T206" s="144">
        <v>0</v>
      </c>
      <c r="U206" s="144">
        <v>0</v>
      </c>
      <c r="V206" s="144">
        <v>0</v>
      </c>
      <c r="W206" s="144">
        <v>0</v>
      </c>
      <c r="X206" s="144">
        <v>0</v>
      </c>
      <c r="Y206" s="144">
        <v>0</v>
      </c>
      <c r="Z206" s="144"/>
      <c r="AA206" s="144"/>
      <c r="AB206" s="144"/>
      <c r="AC206" s="144">
        <v>0</v>
      </c>
      <c r="AD206" s="144">
        <v>0</v>
      </c>
      <c r="AE206" s="144">
        <v>0</v>
      </c>
      <c r="AF206" s="144">
        <v>0</v>
      </c>
      <c r="AG206" s="144"/>
      <c r="AH206" s="144">
        <v>0</v>
      </c>
      <c r="AI206" s="144"/>
      <c r="AJ206" s="144">
        <f t="shared" si="128"/>
        <v>0</v>
      </c>
      <c r="AK206" s="144">
        <f t="shared" si="128"/>
        <v>0</v>
      </c>
      <c r="AL206" s="144">
        <f t="shared" si="128"/>
        <v>0</v>
      </c>
      <c r="AM206" s="144">
        <f t="shared" si="129"/>
        <v>0</v>
      </c>
      <c r="AN206" s="144">
        <f t="shared" si="130"/>
        <v>0</v>
      </c>
      <c r="AO206" s="144">
        <f t="shared" si="130"/>
        <v>0</v>
      </c>
      <c r="AP206" s="144">
        <f t="shared" si="130"/>
        <v>0</v>
      </c>
    </row>
    <row r="207" spans="3:42" s="50" customFormat="1" ht="18" hidden="1">
      <c r="C207" s="145" t="s">
        <v>202</v>
      </c>
      <c r="D207" s="145" t="s">
        <v>221</v>
      </c>
      <c r="E207" s="144">
        <v>0</v>
      </c>
      <c r="F207" s="144">
        <v>0</v>
      </c>
      <c r="G207" s="144">
        <v>0</v>
      </c>
      <c r="H207" s="144">
        <v>0</v>
      </c>
      <c r="I207" s="144">
        <v>0</v>
      </c>
      <c r="J207" s="144">
        <v>0</v>
      </c>
      <c r="K207" s="144">
        <v>0</v>
      </c>
      <c r="L207" s="144">
        <v>0</v>
      </c>
      <c r="M207" s="144">
        <v>0</v>
      </c>
      <c r="N207" s="144">
        <v>0</v>
      </c>
      <c r="O207" s="144">
        <v>0</v>
      </c>
      <c r="P207" s="144">
        <v>0</v>
      </c>
      <c r="Q207" s="144">
        <v>0</v>
      </c>
      <c r="R207" s="144">
        <v>-19882</v>
      </c>
      <c r="S207" s="144">
        <v>-21344</v>
      </c>
      <c r="T207" s="144">
        <v>0</v>
      </c>
      <c r="U207" s="144">
        <v>0</v>
      </c>
      <c r="V207" s="144">
        <v>0</v>
      </c>
      <c r="W207" s="144">
        <v>0</v>
      </c>
      <c r="X207" s="144">
        <v>0</v>
      </c>
      <c r="Y207" s="144">
        <v>0</v>
      </c>
      <c r="Z207" s="144"/>
      <c r="AA207" s="144"/>
      <c r="AB207" s="144"/>
      <c r="AC207" s="144">
        <v>0</v>
      </c>
      <c r="AD207" s="144">
        <v>0</v>
      </c>
      <c r="AE207" s="144">
        <v>0</v>
      </c>
      <c r="AF207" s="144">
        <v>0</v>
      </c>
      <c r="AG207" s="144"/>
      <c r="AH207" s="144">
        <v>0</v>
      </c>
      <c r="AI207" s="144"/>
      <c r="AJ207" s="144">
        <f t="shared" si="128"/>
        <v>0</v>
      </c>
      <c r="AK207" s="144">
        <f t="shared" si="128"/>
        <v>0</v>
      </c>
      <c r="AL207" s="144">
        <f t="shared" si="128"/>
        <v>0</v>
      </c>
      <c r="AM207" s="144">
        <f t="shared" si="129"/>
        <v>0</v>
      </c>
      <c r="AN207" s="144">
        <f t="shared" si="130"/>
        <v>0</v>
      </c>
      <c r="AO207" s="144">
        <f t="shared" si="130"/>
        <v>0</v>
      </c>
      <c r="AP207" s="144">
        <f t="shared" si="130"/>
        <v>0</v>
      </c>
    </row>
    <row r="208" spans="3:42" s="50" customFormat="1" ht="18" hidden="1">
      <c r="C208" s="145" t="s">
        <v>259</v>
      </c>
      <c r="D208" s="145" t="s">
        <v>260</v>
      </c>
      <c r="E208" s="144">
        <v>0</v>
      </c>
      <c r="F208" s="144">
        <v>0</v>
      </c>
      <c r="G208" s="144">
        <v>0</v>
      </c>
      <c r="H208" s="144">
        <v>0</v>
      </c>
      <c r="I208" s="144">
        <v>0</v>
      </c>
      <c r="J208" s="144">
        <v>0</v>
      </c>
      <c r="K208" s="144">
        <v>0</v>
      </c>
      <c r="L208" s="144">
        <v>0</v>
      </c>
      <c r="M208" s="144">
        <v>0</v>
      </c>
      <c r="N208" s="144">
        <v>0</v>
      </c>
      <c r="O208" s="144">
        <v>0</v>
      </c>
      <c r="P208" s="144">
        <v>0</v>
      </c>
      <c r="Q208" s="144">
        <v>0</v>
      </c>
      <c r="R208" s="144">
        <v>0</v>
      </c>
      <c r="S208" s="144">
        <v>92</v>
      </c>
      <c r="T208" s="144">
        <v>0</v>
      </c>
      <c r="U208" s="144">
        <v>0</v>
      </c>
      <c r="V208" s="144">
        <v>0</v>
      </c>
      <c r="W208" s="144">
        <v>0</v>
      </c>
      <c r="X208" s="144">
        <v>0</v>
      </c>
      <c r="Y208" s="144">
        <v>0</v>
      </c>
      <c r="Z208" s="144"/>
      <c r="AA208" s="144"/>
      <c r="AB208" s="144"/>
      <c r="AC208" s="144">
        <v>0</v>
      </c>
      <c r="AD208" s="144">
        <v>0</v>
      </c>
      <c r="AE208" s="144">
        <v>0</v>
      </c>
      <c r="AF208" s="144">
        <v>0</v>
      </c>
      <c r="AG208" s="144"/>
      <c r="AH208" s="144">
        <v>0</v>
      </c>
      <c r="AI208" s="144"/>
      <c r="AJ208" s="144">
        <f t="shared" si="128"/>
        <v>0</v>
      </c>
      <c r="AK208" s="144">
        <f t="shared" si="128"/>
        <v>0</v>
      </c>
      <c r="AL208" s="144">
        <f t="shared" si="128"/>
        <v>0</v>
      </c>
      <c r="AM208" s="144">
        <f t="shared" si="129"/>
        <v>0</v>
      </c>
      <c r="AN208" s="144">
        <f t="shared" si="130"/>
        <v>0</v>
      </c>
      <c r="AO208" s="144">
        <f t="shared" si="130"/>
        <v>0</v>
      </c>
      <c r="AP208" s="144">
        <f t="shared" si="130"/>
        <v>0</v>
      </c>
    </row>
    <row r="209" spans="3:42" s="50" customFormat="1" ht="18">
      <c r="C209" s="145" t="s">
        <v>310</v>
      </c>
      <c r="D209" s="145" t="s">
        <v>311</v>
      </c>
      <c r="E209" s="144">
        <v>0</v>
      </c>
      <c r="F209" s="144">
        <v>0</v>
      </c>
      <c r="G209" s="144"/>
      <c r="H209" s="144"/>
      <c r="I209" s="144"/>
      <c r="J209" s="144"/>
      <c r="K209" s="144"/>
      <c r="L209" s="144"/>
      <c r="M209" s="144"/>
      <c r="N209" s="144"/>
      <c r="O209" s="144"/>
      <c r="P209" s="144"/>
      <c r="Q209" s="144"/>
      <c r="R209" s="144"/>
      <c r="S209" s="144"/>
      <c r="T209" s="144"/>
      <c r="U209" s="144">
        <v>0</v>
      </c>
      <c r="V209" s="144">
        <v>-8035</v>
      </c>
      <c r="W209" s="144">
        <v>-8035</v>
      </c>
      <c r="X209" s="144">
        <v>-8519</v>
      </c>
      <c r="Y209" s="144">
        <v>0</v>
      </c>
      <c r="Z209" s="144">
        <v>-33853</v>
      </c>
      <c r="AA209" s="144">
        <v>-37839</v>
      </c>
      <c r="AB209" s="144">
        <v>-37839</v>
      </c>
      <c r="AC209" s="144">
        <v>0</v>
      </c>
      <c r="AD209" s="144">
        <v>0</v>
      </c>
      <c r="AE209" s="144">
        <v>0</v>
      </c>
      <c r="AF209" s="144">
        <v>0</v>
      </c>
      <c r="AG209" s="144">
        <v>0</v>
      </c>
      <c r="AH209" s="144">
        <v>0</v>
      </c>
      <c r="AI209" s="144"/>
      <c r="AJ209" s="144">
        <f t="shared" si="128"/>
        <v>0</v>
      </c>
      <c r="AK209" s="144">
        <f t="shared" si="128"/>
        <v>0</v>
      </c>
      <c r="AL209" s="144">
        <f t="shared" si="128"/>
        <v>0</v>
      </c>
      <c r="AM209" s="144">
        <f t="shared" si="129"/>
        <v>0</v>
      </c>
      <c r="AN209" s="144">
        <f t="shared" si="130"/>
        <v>-8519</v>
      </c>
      <c r="AO209" s="144">
        <f t="shared" si="130"/>
        <v>-37839</v>
      </c>
      <c r="AP209" s="144">
        <f t="shared" si="130"/>
        <v>0</v>
      </c>
    </row>
    <row r="210" spans="3:42" s="50" customFormat="1" ht="18">
      <c r="C210" s="145" t="s">
        <v>258</v>
      </c>
      <c r="D210" s="145" t="s">
        <v>551</v>
      </c>
      <c r="E210" s="144">
        <v>0</v>
      </c>
      <c r="F210" s="144">
        <v>0</v>
      </c>
      <c r="G210" s="144">
        <v>0</v>
      </c>
      <c r="H210" s="144">
        <v>0</v>
      </c>
      <c r="I210" s="144">
        <v>0</v>
      </c>
      <c r="J210" s="144">
        <v>0</v>
      </c>
      <c r="K210" s="144">
        <v>-4479</v>
      </c>
      <c r="L210" s="144">
        <v>-4514</v>
      </c>
      <c r="M210" s="144">
        <v>-382</v>
      </c>
      <c r="N210" s="144">
        <v>-231</v>
      </c>
      <c r="O210" s="144">
        <v>-3042</v>
      </c>
      <c r="P210" s="144">
        <v>-2412</v>
      </c>
      <c r="Q210" s="144">
        <v>-1029</v>
      </c>
      <c r="R210" s="144">
        <v>-1945</v>
      </c>
      <c r="S210" s="144">
        <v>-2512</v>
      </c>
      <c r="T210" s="144">
        <v>-3311</v>
      </c>
      <c r="U210" s="144">
        <v>-412</v>
      </c>
      <c r="V210" s="144">
        <v>-1352</v>
      </c>
      <c r="W210" s="144">
        <v>-2010</v>
      </c>
      <c r="X210" s="144">
        <v>-14468</v>
      </c>
      <c r="Y210" s="144">
        <v>-2421</v>
      </c>
      <c r="Z210" s="144">
        <v>-2802</v>
      </c>
      <c r="AA210" s="144">
        <v>-3080</v>
      </c>
      <c r="AB210" s="144">
        <v>-14354</v>
      </c>
      <c r="AC210" s="144">
        <v>-75</v>
      </c>
      <c r="AD210" s="144">
        <v>-10969</v>
      </c>
      <c r="AE210" s="144">
        <v>-11581</v>
      </c>
      <c r="AF210" s="144">
        <v>-13127</v>
      </c>
      <c r="AG210" s="144">
        <v>-4855</v>
      </c>
      <c r="AH210" s="144">
        <v>-8172</v>
      </c>
      <c r="AI210" s="144"/>
      <c r="AJ210" s="144">
        <f t="shared" si="128"/>
        <v>0</v>
      </c>
      <c r="AK210" s="144">
        <f t="shared" si="128"/>
        <v>-4514</v>
      </c>
      <c r="AL210" s="144">
        <f t="shared" si="128"/>
        <v>-2412</v>
      </c>
      <c r="AM210" s="144">
        <f t="shared" si="129"/>
        <v>-3311</v>
      </c>
      <c r="AN210" s="144">
        <f t="shared" si="130"/>
        <v>-14468</v>
      </c>
      <c r="AO210" s="144">
        <f t="shared" si="130"/>
        <v>-14354</v>
      </c>
      <c r="AP210" s="144">
        <f t="shared" si="130"/>
        <v>-13127</v>
      </c>
    </row>
    <row r="211" spans="3:42" s="50" customFormat="1" ht="18">
      <c r="C211" s="145" t="s">
        <v>185</v>
      </c>
      <c r="D211" s="145" t="s">
        <v>552</v>
      </c>
      <c r="E211" s="144">
        <v>0</v>
      </c>
      <c r="F211" s="144">
        <v>0</v>
      </c>
      <c r="G211" s="144">
        <v>0</v>
      </c>
      <c r="H211" s="144">
        <v>0</v>
      </c>
      <c r="I211" s="144">
        <v>0</v>
      </c>
      <c r="J211" s="144">
        <v>0</v>
      </c>
      <c r="K211" s="144">
        <v>-183</v>
      </c>
      <c r="L211" s="144">
        <v>-965</v>
      </c>
      <c r="M211" s="144">
        <v>-53</v>
      </c>
      <c r="N211" s="144">
        <v>-111</v>
      </c>
      <c r="O211" s="144">
        <v>-115</v>
      </c>
      <c r="P211" s="144">
        <v>-125</v>
      </c>
      <c r="Q211" s="144">
        <v>-20</v>
      </c>
      <c r="R211" s="144">
        <v>-37</v>
      </c>
      <c r="S211" s="144">
        <v>-68</v>
      </c>
      <c r="T211" s="144">
        <v>-68</v>
      </c>
      <c r="U211" s="144">
        <v>-12</v>
      </c>
      <c r="V211" s="144">
        <v>-22</v>
      </c>
      <c r="W211" s="144">
        <v>-32</v>
      </c>
      <c r="X211" s="144">
        <v>-41</v>
      </c>
      <c r="Y211" s="144">
        <v>-9</v>
      </c>
      <c r="Z211" s="144">
        <v>-18</v>
      </c>
      <c r="AA211" s="144">
        <v>24</v>
      </c>
      <c r="AB211" s="144">
        <v>43</v>
      </c>
      <c r="AC211" s="144">
        <v>-2</v>
      </c>
      <c r="AD211" s="144">
        <v>-4</v>
      </c>
      <c r="AE211" s="144">
        <v>-5</v>
      </c>
      <c r="AF211" s="144">
        <v>-6</v>
      </c>
      <c r="AG211" s="144">
        <v>0</v>
      </c>
      <c r="AH211" s="144">
        <v>0</v>
      </c>
      <c r="AI211" s="144"/>
      <c r="AJ211" s="144">
        <f t="shared" si="128"/>
        <v>0</v>
      </c>
      <c r="AK211" s="144">
        <f t="shared" si="128"/>
        <v>-965</v>
      </c>
      <c r="AL211" s="144">
        <f t="shared" si="128"/>
        <v>-125</v>
      </c>
      <c r="AM211" s="144">
        <f t="shared" si="129"/>
        <v>-68</v>
      </c>
      <c r="AN211" s="144">
        <f t="shared" si="130"/>
        <v>-41</v>
      </c>
      <c r="AO211" s="144">
        <f t="shared" si="130"/>
        <v>43</v>
      </c>
      <c r="AP211" s="144">
        <f t="shared" si="130"/>
        <v>-6</v>
      </c>
    </row>
    <row r="212" spans="3:42" s="50" customFormat="1" ht="18">
      <c r="C212" s="145" t="s">
        <v>501</v>
      </c>
      <c r="D212" s="145" t="s">
        <v>553</v>
      </c>
      <c r="E212" s="144">
        <v>0</v>
      </c>
      <c r="F212" s="144">
        <v>0</v>
      </c>
      <c r="G212" s="144">
        <v>0</v>
      </c>
      <c r="H212" s="144">
        <v>0</v>
      </c>
      <c r="I212" s="144">
        <v>0</v>
      </c>
      <c r="J212" s="144">
        <v>0</v>
      </c>
      <c r="K212" s="144">
        <v>0</v>
      </c>
      <c r="L212" s="144">
        <v>0</v>
      </c>
      <c r="M212" s="144">
        <v>0</v>
      </c>
      <c r="N212" s="144">
        <v>0</v>
      </c>
      <c r="O212" s="144">
        <v>0</v>
      </c>
      <c r="P212" s="144">
        <v>0</v>
      </c>
      <c r="Q212" s="144">
        <v>0</v>
      </c>
      <c r="R212" s="144">
        <v>0</v>
      </c>
      <c r="S212" s="144">
        <v>0</v>
      </c>
      <c r="T212" s="144">
        <v>0</v>
      </c>
      <c r="U212" s="144">
        <v>0</v>
      </c>
      <c r="V212" s="144">
        <v>0</v>
      </c>
      <c r="W212" s="144">
        <v>0</v>
      </c>
      <c r="X212" s="144">
        <v>0</v>
      </c>
      <c r="Y212" s="144">
        <v>0</v>
      </c>
      <c r="Z212" s="144">
        <v>0</v>
      </c>
      <c r="AA212" s="144">
        <v>0</v>
      </c>
      <c r="AB212" s="144">
        <v>0</v>
      </c>
      <c r="AC212" s="144">
        <v>0</v>
      </c>
      <c r="AD212" s="144">
        <v>0</v>
      </c>
      <c r="AE212" s="144">
        <v>0</v>
      </c>
      <c r="AF212" s="144">
        <v>0</v>
      </c>
      <c r="AG212" s="144">
        <v>0</v>
      </c>
      <c r="AH212" s="144">
        <v>-5260</v>
      </c>
      <c r="AI212" s="144"/>
      <c r="AJ212" s="144"/>
      <c r="AK212" s="144"/>
      <c r="AL212" s="144"/>
      <c r="AM212" s="144"/>
      <c r="AN212" s="144"/>
      <c r="AO212" s="144"/>
      <c r="AP212" s="144"/>
    </row>
    <row r="213" spans="3:42" s="50" customFormat="1" ht="18">
      <c r="C213" s="145" t="s">
        <v>277</v>
      </c>
      <c r="D213" s="145" t="s">
        <v>278</v>
      </c>
      <c r="E213" s="144">
        <v>0</v>
      </c>
      <c r="F213" s="144">
        <v>0</v>
      </c>
      <c r="G213" s="144"/>
      <c r="H213" s="144"/>
      <c r="I213" s="144"/>
      <c r="J213" s="144"/>
      <c r="K213" s="144"/>
      <c r="L213" s="144"/>
      <c r="M213" s="144"/>
      <c r="N213" s="144"/>
      <c r="O213" s="144"/>
      <c r="P213" s="144"/>
      <c r="Q213" s="144"/>
      <c r="R213" s="144">
        <v>95</v>
      </c>
      <c r="S213" s="144">
        <v>-17</v>
      </c>
      <c r="T213" s="144">
        <v>4</v>
      </c>
      <c r="U213" s="144">
        <v>-62</v>
      </c>
      <c r="V213" s="144">
        <v>-51</v>
      </c>
      <c r="W213" s="144">
        <v>-44</v>
      </c>
      <c r="X213" s="144">
        <v>-110</v>
      </c>
      <c r="Y213" s="144">
        <v>-92</v>
      </c>
      <c r="Z213" s="144">
        <v>-170</v>
      </c>
      <c r="AA213" s="144">
        <v>-200</v>
      </c>
      <c r="AB213" s="144">
        <v>-432</v>
      </c>
      <c r="AC213" s="144">
        <v>0</v>
      </c>
      <c r="AD213" s="144">
        <v>0</v>
      </c>
      <c r="AE213" s="144">
        <v>0</v>
      </c>
      <c r="AF213" s="144">
        <v>0</v>
      </c>
      <c r="AG213" s="144">
        <v>0</v>
      </c>
      <c r="AH213" s="144">
        <v>0</v>
      </c>
      <c r="AI213" s="144"/>
      <c r="AJ213" s="144">
        <f t="shared" si="128"/>
        <v>0</v>
      </c>
      <c r="AK213" s="144">
        <f t="shared" si="128"/>
        <v>0</v>
      </c>
      <c r="AL213" s="144">
        <f t="shared" si="128"/>
        <v>0</v>
      </c>
      <c r="AM213" s="144">
        <f t="shared" si="129"/>
        <v>4</v>
      </c>
      <c r="AN213" s="144">
        <f t="shared" si="130"/>
        <v>-110</v>
      </c>
      <c r="AO213" s="144">
        <f t="shared" si="130"/>
        <v>-432</v>
      </c>
      <c r="AP213" s="144">
        <f t="shared" si="130"/>
        <v>0</v>
      </c>
    </row>
    <row r="214" spans="3:42" s="47" customFormat="1" ht="6" customHeight="1">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c r="AB214" s="139"/>
      <c r="AC214" s="139"/>
      <c r="AD214" s="139"/>
      <c r="AE214" s="139"/>
      <c r="AF214" s="139"/>
      <c r="AG214" s="139"/>
      <c r="AH214" s="139"/>
      <c r="AI214" s="139"/>
      <c r="AJ214" s="139"/>
      <c r="AK214" s="139"/>
      <c r="AL214" s="139"/>
      <c r="AM214" s="139"/>
      <c r="AN214" s="139"/>
      <c r="AO214" s="139"/>
      <c r="AP214" s="139"/>
    </row>
    <row r="215" spans="3:42" s="62" customFormat="1" ht="18">
      <c r="C215" s="147" t="s">
        <v>186</v>
      </c>
      <c r="D215" s="147" t="s">
        <v>589</v>
      </c>
      <c r="E215" s="149">
        <v>0</v>
      </c>
      <c r="F215" s="149">
        <v>0</v>
      </c>
      <c r="G215" s="149">
        <v>0</v>
      </c>
      <c r="H215" s="149">
        <v>0</v>
      </c>
      <c r="I215" s="149">
        <v>0</v>
      </c>
      <c r="J215" s="149">
        <v>0</v>
      </c>
      <c r="K215" s="149">
        <f t="shared" ref="K215:R215" si="134">SUM(K193:K213)+K190</f>
        <v>23316</v>
      </c>
      <c r="L215" s="149">
        <f t="shared" si="134"/>
        <v>19828</v>
      </c>
      <c r="M215" s="149">
        <f t="shared" si="134"/>
        <v>6205</v>
      </c>
      <c r="N215" s="149">
        <f t="shared" si="134"/>
        <v>-6951</v>
      </c>
      <c r="O215" s="149">
        <f t="shared" si="134"/>
        <v>-244</v>
      </c>
      <c r="P215" s="149">
        <f t="shared" si="134"/>
        <v>-32787</v>
      </c>
      <c r="Q215" s="149">
        <f t="shared" si="134"/>
        <v>15652</v>
      </c>
      <c r="R215" s="149">
        <f t="shared" si="134"/>
        <v>-23606.171999999991</v>
      </c>
      <c r="S215" s="149">
        <f t="shared" ref="S215:AH215" si="135">SUM(S190:S213)</f>
        <v>-32232.312000000005</v>
      </c>
      <c r="T215" s="149">
        <f t="shared" si="135"/>
        <v>-43022</v>
      </c>
      <c r="U215" s="149">
        <f t="shared" si="135"/>
        <v>-115349</v>
      </c>
      <c r="V215" s="149">
        <f t="shared" si="135"/>
        <v>-194525</v>
      </c>
      <c r="W215" s="149">
        <f t="shared" si="135"/>
        <v>-145299</v>
      </c>
      <c r="X215" s="149">
        <f t="shared" si="135"/>
        <v>-135033</v>
      </c>
      <c r="Y215" s="149">
        <f t="shared" si="135"/>
        <v>14784</v>
      </c>
      <c r="Z215" s="149">
        <f t="shared" si="135"/>
        <v>2610</v>
      </c>
      <c r="AA215" s="149">
        <f t="shared" si="135"/>
        <v>18757</v>
      </c>
      <c r="AB215" s="149">
        <f t="shared" si="135"/>
        <v>32557</v>
      </c>
      <c r="AC215" s="149">
        <f t="shared" si="135"/>
        <v>6938</v>
      </c>
      <c r="AD215" s="149">
        <f t="shared" si="135"/>
        <v>12845</v>
      </c>
      <c r="AE215" s="149">
        <f t="shared" ref="AE215" si="136">SUM(AE190:AE213)</f>
        <v>20706</v>
      </c>
      <c r="AF215" s="149">
        <f t="shared" si="135"/>
        <v>40682</v>
      </c>
      <c r="AG215" s="149">
        <f t="shared" si="135"/>
        <v>5655</v>
      </c>
      <c r="AH215" s="149">
        <f t="shared" si="135"/>
        <v>27263</v>
      </c>
      <c r="AI215" s="143"/>
      <c r="AJ215" s="149">
        <f>SUMIFS($E215:$R215,$E$4:$R$4,AJ$6)</f>
        <v>0</v>
      </c>
      <c r="AK215" s="149">
        <f>SUMIFS($E215:$R215,$E$4:$R$4,AK$6)</f>
        <v>19828</v>
      </c>
      <c r="AL215" s="149">
        <f>SUMIFS($E215:$R215,$E$4:$R$4,AL$6)</f>
        <v>-32787</v>
      </c>
      <c r="AM215" s="149">
        <f>SUMIFS($E215:$T215,$E$4:$T$4,AM$6)</f>
        <v>-43022</v>
      </c>
      <c r="AN215" s="149">
        <f>SUMIFS($E215:$AI215,$E$4:$AI$4,AN$6)</f>
        <v>-135033</v>
      </c>
      <c r="AO215" s="149">
        <f>SUMIFS($E215:$AI215,$E$4:$AI$4,AO$6)</f>
        <v>32557</v>
      </c>
      <c r="AP215" s="149">
        <f>SUMIFS($E215:$AI215,$E$4:$AI$4,AP$6)</f>
        <v>40682</v>
      </c>
    </row>
    <row r="216" spans="3:42" s="47" customFormat="1" ht="18.600000000000001">
      <c r="S216" s="168"/>
      <c r="T216" s="168"/>
      <c r="U216" s="168"/>
      <c r="V216" s="168"/>
      <c r="W216" s="168"/>
      <c r="X216" s="168"/>
      <c r="Y216" s="168"/>
      <c r="Z216" s="168"/>
      <c r="AA216" s="168"/>
      <c r="AB216" s="168"/>
      <c r="AC216" s="168"/>
      <c r="AD216" s="168"/>
      <c r="AE216" s="168"/>
      <c r="AF216" s="168"/>
      <c r="AG216" s="168"/>
      <c r="AH216" s="168"/>
    </row>
    <row r="217" spans="3:42" s="62" customFormat="1" ht="18">
      <c r="C217" s="141" t="s">
        <v>187</v>
      </c>
      <c r="D217" s="141" t="s">
        <v>225</v>
      </c>
      <c r="E217" s="143"/>
      <c r="F217" s="143"/>
      <c r="G217" s="143"/>
      <c r="H217" s="143"/>
      <c r="I217" s="143"/>
      <c r="J217" s="143"/>
      <c r="K217" s="143"/>
      <c r="L217" s="143"/>
      <c r="M217" s="143"/>
      <c r="N217" s="143"/>
      <c r="O217" s="143"/>
      <c r="P217" s="143"/>
      <c r="Q217" s="143"/>
      <c r="R217" s="143"/>
      <c r="S217" s="143"/>
      <c r="T217" s="143"/>
      <c r="U217" s="143"/>
      <c r="V217" s="143"/>
      <c r="W217" s="143"/>
      <c r="X217" s="143"/>
      <c r="Y217" s="143"/>
      <c r="Z217" s="143"/>
      <c r="AA217" s="143"/>
      <c r="AB217" s="143"/>
      <c r="AC217" s="143"/>
      <c r="AD217" s="143"/>
      <c r="AE217" s="143"/>
      <c r="AF217" s="143"/>
      <c r="AG217" s="143"/>
      <c r="AH217" s="143"/>
      <c r="AI217" s="143"/>
      <c r="AJ217" s="143"/>
      <c r="AK217" s="143"/>
      <c r="AL217" s="143"/>
      <c r="AM217" s="143"/>
      <c r="AN217" s="143"/>
      <c r="AO217" s="143"/>
      <c r="AP217" s="143"/>
    </row>
    <row r="218" spans="3:42" s="50" customFormat="1" ht="18">
      <c r="C218" s="145" t="s">
        <v>203</v>
      </c>
      <c r="D218" s="145" t="s">
        <v>554</v>
      </c>
      <c r="E218" s="144">
        <v>0</v>
      </c>
      <c r="F218" s="144">
        <v>0</v>
      </c>
      <c r="G218" s="144">
        <v>0</v>
      </c>
      <c r="H218" s="144">
        <v>0</v>
      </c>
      <c r="I218" s="144">
        <v>0</v>
      </c>
      <c r="J218" s="144">
        <v>0</v>
      </c>
      <c r="K218" s="144">
        <v>-382</v>
      </c>
      <c r="L218" s="144">
        <v>-1024</v>
      </c>
      <c r="M218" s="144">
        <v>-485</v>
      </c>
      <c r="N218" s="144">
        <v>-562</v>
      </c>
      <c r="O218" s="144">
        <v>-2532</v>
      </c>
      <c r="P218" s="144">
        <v>-4347</v>
      </c>
      <c r="Q218" s="144">
        <v>-267</v>
      </c>
      <c r="R218" s="144">
        <v>-493</v>
      </c>
      <c r="S218" s="144">
        <v>-468</v>
      </c>
      <c r="T218" s="144">
        <v>-518</v>
      </c>
      <c r="U218" s="144">
        <v>-133</v>
      </c>
      <c r="V218" s="144">
        <v>-133</v>
      </c>
      <c r="W218" s="144">
        <v>-133</v>
      </c>
      <c r="X218" s="144">
        <v>-133</v>
      </c>
      <c r="Y218" s="144">
        <v>-11</v>
      </c>
      <c r="Z218" s="144">
        <v>-34</v>
      </c>
      <c r="AA218" s="144">
        <v>-58</v>
      </c>
      <c r="AB218" s="144">
        <v>-60</v>
      </c>
      <c r="AC218" s="144">
        <v>0</v>
      </c>
      <c r="AD218" s="144">
        <v>-1</v>
      </c>
      <c r="AE218" s="144">
        <v>-21</v>
      </c>
      <c r="AF218" s="144">
        <v>-23</v>
      </c>
      <c r="AG218" s="144">
        <v>-14</v>
      </c>
      <c r="AH218" s="144">
        <v>-16</v>
      </c>
      <c r="AI218" s="144"/>
      <c r="AJ218" s="144">
        <f t="shared" ref="AJ218:AL239" si="137">SUMIFS($E218:$R218,$E$4:$R$4,AJ$6)</f>
        <v>0</v>
      </c>
      <c r="AK218" s="144">
        <f t="shared" si="137"/>
        <v>-1024</v>
      </c>
      <c r="AL218" s="144">
        <f t="shared" si="137"/>
        <v>-4347</v>
      </c>
      <c r="AM218" s="144">
        <f t="shared" ref="AM218:AM239" si="138">SUMIFS($E218:$T218,$E$4:$T$4,AM$6)</f>
        <v>-518</v>
      </c>
      <c r="AN218" s="144">
        <f t="shared" ref="AN218:AP239" si="139">SUMIFS($E218:$AI218,$E$4:$AI$4,AN$6)</f>
        <v>-133</v>
      </c>
      <c r="AO218" s="144">
        <f t="shared" si="139"/>
        <v>-60</v>
      </c>
      <c r="AP218" s="144">
        <f t="shared" si="139"/>
        <v>-23</v>
      </c>
    </row>
    <row r="219" spans="3:42" s="50" customFormat="1" ht="18">
      <c r="C219" s="145" t="s">
        <v>188</v>
      </c>
      <c r="D219" s="145" t="s">
        <v>555</v>
      </c>
      <c r="E219" s="144">
        <v>0</v>
      </c>
      <c r="F219" s="144">
        <v>0</v>
      </c>
      <c r="G219" s="144">
        <v>0</v>
      </c>
      <c r="H219" s="144">
        <v>0</v>
      </c>
      <c r="I219" s="144">
        <v>0</v>
      </c>
      <c r="J219" s="144">
        <v>0</v>
      </c>
      <c r="K219" s="144">
        <v>36</v>
      </c>
      <c r="L219" s="144">
        <v>39</v>
      </c>
      <c r="M219" s="144">
        <v>0</v>
      </c>
      <c r="N219" s="144">
        <v>5</v>
      </c>
      <c r="O219" s="144">
        <v>5</v>
      </c>
      <c r="P219" s="144">
        <v>5</v>
      </c>
      <c r="Q219" s="144">
        <v>3</v>
      </c>
      <c r="R219" s="144">
        <v>16</v>
      </c>
      <c r="S219" s="144">
        <v>101.16800000000001</v>
      </c>
      <c r="T219" s="144">
        <v>489</v>
      </c>
      <c r="U219" s="144">
        <v>578</v>
      </c>
      <c r="V219" s="144">
        <v>542</v>
      </c>
      <c r="W219" s="144">
        <v>556</v>
      </c>
      <c r="X219" s="144">
        <v>628</v>
      </c>
      <c r="Y219" s="144">
        <v>44</v>
      </c>
      <c r="Z219" s="144">
        <v>69</v>
      </c>
      <c r="AA219" s="144">
        <v>70</v>
      </c>
      <c r="AB219" s="144">
        <v>70</v>
      </c>
      <c r="AC219" s="144">
        <v>0</v>
      </c>
      <c r="AD219" s="144">
        <v>5</v>
      </c>
      <c r="AE219" s="144">
        <v>5</v>
      </c>
      <c r="AF219" s="144">
        <v>17</v>
      </c>
      <c r="AG219" s="144">
        <v>0</v>
      </c>
      <c r="AH219" s="144">
        <v>4</v>
      </c>
      <c r="AI219" s="144"/>
      <c r="AJ219" s="144">
        <f t="shared" si="137"/>
        <v>0</v>
      </c>
      <c r="AK219" s="144">
        <f t="shared" si="137"/>
        <v>39</v>
      </c>
      <c r="AL219" s="144">
        <f t="shared" si="137"/>
        <v>5</v>
      </c>
      <c r="AM219" s="144">
        <f t="shared" si="138"/>
        <v>489</v>
      </c>
      <c r="AN219" s="144">
        <f t="shared" si="139"/>
        <v>628</v>
      </c>
      <c r="AO219" s="144">
        <f t="shared" si="139"/>
        <v>70</v>
      </c>
      <c r="AP219" s="144">
        <f t="shared" si="139"/>
        <v>17</v>
      </c>
    </row>
    <row r="220" spans="3:42" s="50" customFormat="1" ht="18">
      <c r="C220" s="145" t="s">
        <v>274</v>
      </c>
      <c r="D220" s="145" t="s">
        <v>556</v>
      </c>
      <c r="E220" s="144"/>
      <c r="F220" s="144"/>
      <c r="G220" s="144"/>
      <c r="H220" s="144"/>
      <c r="I220" s="144"/>
      <c r="J220" s="144"/>
      <c r="K220" s="144"/>
      <c r="L220" s="144"/>
      <c r="M220" s="144"/>
      <c r="N220" s="144"/>
      <c r="O220" s="144"/>
      <c r="P220" s="144"/>
      <c r="Q220" s="144"/>
      <c r="R220" s="144"/>
      <c r="S220" s="144">
        <v>0</v>
      </c>
      <c r="T220" s="144"/>
      <c r="U220" s="144"/>
      <c r="V220" s="144">
        <v>200</v>
      </c>
      <c r="W220" s="144">
        <v>300</v>
      </c>
      <c r="X220" s="144">
        <v>138657</v>
      </c>
      <c r="Y220" s="144">
        <v>0</v>
      </c>
      <c r="Z220" s="144">
        <v>0</v>
      </c>
      <c r="AA220" s="144">
        <v>0</v>
      </c>
      <c r="AB220" s="144">
        <v>0</v>
      </c>
      <c r="AC220" s="144">
        <v>0</v>
      </c>
      <c r="AD220" s="144">
        <v>0</v>
      </c>
      <c r="AE220" s="144">
        <v>0</v>
      </c>
      <c r="AF220" s="144">
        <v>0</v>
      </c>
      <c r="AG220" s="144">
        <v>0</v>
      </c>
      <c r="AH220" s="144">
        <v>0</v>
      </c>
      <c r="AI220" s="144"/>
      <c r="AJ220" s="144">
        <f t="shared" si="137"/>
        <v>0</v>
      </c>
      <c r="AK220" s="144">
        <f t="shared" si="137"/>
        <v>0</v>
      </c>
      <c r="AL220" s="144">
        <f t="shared" si="137"/>
        <v>0</v>
      </c>
      <c r="AM220" s="144">
        <f t="shared" si="138"/>
        <v>0</v>
      </c>
      <c r="AN220" s="144">
        <f t="shared" si="139"/>
        <v>138657</v>
      </c>
      <c r="AO220" s="144">
        <f t="shared" si="139"/>
        <v>0</v>
      </c>
      <c r="AP220" s="144">
        <f t="shared" si="139"/>
        <v>0</v>
      </c>
    </row>
    <row r="221" spans="3:42" s="50" customFormat="1" ht="18">
      <c r="C221" s="145" t="s">
        <v>207</v>
      </c>
      <c r="D221" s="145" t="s">
        <v>232</v>
      </c>
      <c r="E221" s="144">
        <v>0</v>
      </c>
      <c r="F221" s="144">
        <v>0</v>
      </c>
      <c r="G221" s="144">
        <v>0</v>
      </c>
      <c r="H221" s="144">
        <v>0</v>
      </c>
      <c r="I221" s="144">
        <v>0</v>
      </c>
      <c r="J221" s="144">
        <v>0</v>
      </c>
      <c r="K221" s="144">
        <v>0</v>
      </c>
      <c r="L221" s="144">
        <v>0</v>
      </c>
      <c r="M221" s="144">
        <v>0</v>
      </c>
      <c r="N221" s="144">
        <v>-139130</v>
      </c>
      <c r="O221" s="144">
        <v>-140658</v>
      </c>
      <c r="P221" s="144">
        <v>-149777</v>
      </c>
      <c r="Q221" s="144">
        <v>0</v>
      </c>
      <c r="R221" s="144">
        <v>0</v>
      </c>
      <c r="S221" s="144">
        <v>0</v>
      </c>
      <c r="T221" s="144">
        <v>0</v>
      </c>
      <c r="U221" s="144">
        <v>0</v>
      </c>
      <c r="V221" s="144">
        <v>0</v>
      </c>
      <c r="W221" s="144">
        <v>0</v>
      </c>
      <c r="X221" s="144">
        <v>0</v>
      </c>
      <c r="Y221" s="144">
        <v>0</v>
      </c>
      <c r="Z221" s="144">
        <v>0</v>
      </c>
      <c r="AA221" s="144">
        <v>0</v>
      </c>
      <c r="AB221" s="144">
        <v>0</v>
      </c>
      <c r="AC221" s="144">
        <v>0</v>
      </c>
      <c r="AD221" s="144">
        <v>0</v>
      </c>
      <c r="AE221" s="144">
        <v>0</v>
      </c>
      <c r="AF221" s="144">
        <v>0</v>
      </c>
      <c r="AG221" s="144">
        <v>0</v>
      </c>
      <c r="AH221" s="144">
        <v>0</v>
      </c>
      <c r="AI221" s="144"/>
      <c r="AJ221" s="144">
        <f t="shared" si="137"/>
        <v>0</v>
      </c>
      <c r="AK221" s="144">
        <f t="shared" si="137"/>
        <v>0</v>
      </c>
      <c r="AL221" s="144">
        <f t="shared" si="137"/>
        <v>-149777</v>
      </c>
      <c r="AM221" s="144">
        <f t="shared" si="138"/>
        <v>0</v>
      </c>
      <c r="AN221" s="144">
        <f t="shared" si="139"/>
        <v>0</v>
      </c>
      <c r="AO221" s="144">
        <f t="shared" si="139"/>
        <v>0</v>
      </c>
      <c r="AP221" s="144">
        <f t="shared" si="139"/>
        <v>0</v>
      </c>
    </row>
    <row r="222" spans="3:42" s="50" customFormat="1" ht="18">
      <c r="C222" s="145" t="s">
        <v>189</v>
      </c>
      <c r="D222" s="145" t="s">
        <v>226</v>
      </c>
      <c r="E222" s="144">
        <v>0</v>
      </c>
      <c r="F222" s="144">
        <v>0</v>
      </c>
      <c r="G222" s="144">
        <v>0</v>
      </c>
      <c r="H222" s="144">
        <v>0</v>
      </c>
      <c r="I222" s="144">
        <v>0</v>
      </c>
      <c r="J222" s="144">
        <v>0</v>
      </c>
      <c r="K222" s="144">
        <v>1</v>
      </c>
      <c r="L222" s="144">
        <v>0</v>
      </c>
      <c r="M222" s="144">
        <v>-118596</v>
      </c>
      <c r="N222" s="144">
        <v>0</v>
      </c>
      <c r="O222" s="144">
        <v>0</v>
      </c>
      <c r="P222" s="144">
        <v>0</v>
      </c>
      <c r="Q222" s="144">
        <v>0</v>
      </c>
      <c r="R222" s="144">
        <v>-34599</v>
      </c>
      <c r="S222" s="144">
        <v>-34598.739799999996</v>
      </c>
      <c r="T222" s="144">
        <v>0</v>
      </c>
      <c r="U222" s="144">
        <v>0</v>
      </c>
      <c r="V222" s="144">
        <v>0</v>
      </c>
      <c r="W222" s="144">
        <v>0</v>
      </c>
      <c r="X222" s="144">
        <v>0</v>
      </c>
      <c r="Y222" s="144">
        <v>0</v>
      </c>
      <c r="Z222" s="144">
        <v>0</v>
      </c>
      <c r="AA222" s="144">
        <v>-2900</v>
      </c>
      <c r="AB222" s="144">
        <v>-2900</v>
      </c>
      <c r="AC222" s="144">
        <v>0</v>
      </c>
      <c r="AD222" s="144">
        <v>0</v>
      </c>
      <c r="AE222" s="144">
        <v>0</v>
      </c>
      <c r="AF222" s="144">
        <v>0</v>
      </c>
      <c r="AG222" s="144">
        <v>0</v>
      </c>
      <c r="AH222" s="144">
        <v>0</v>
      </c>
      <c r="AI222" s="144"/>
      <c r="AJ222" s="144">
        <f t="shared" si="137"/>
        <v>0</v>
      </c>
      <c r="AK222" s="144">
        <f t="shared" si="137"/>
        <v>0</v>
      </c>
      <c r="AL222" s="144">
        <f t="shared" si="137"/>
        <v>0</v>
      </c>
      <c r="AM222" s="144">
        <f t="shared" si="138"/>
        <v>0</v>
      </c>
      <c r="AN222" s="144">
        <f t="shared" si="139"/>
        <v>0</v>
      </c>
      <c r="AO222" s="144">
        <f t="shared" si="139"/>
        <v>-2900</v>
      </c>
      <c r="AP222" s="144">
        <f t="shared" si="139"/>
        <v>0</v>
      </c>
    </row>
    <row r="223" spans="3:42" s="50" customFormat="1" ht="18">
      <c r="C223" s="145" t="s">
        <v>193</v>
      </c>
      <c r="D223" s="145" t="s">
        <v>227</v>
      </c>
      <c r="E223" s="144">
        <v>0</v>
      </c>
      <c r="F223" s="144">
        <v>0</v>
      </c>
      <c r="G223" s="144">
        <v>0</v>
      </c>
      <c r="H223" s="144">
        <v>0</v>
      </c>
      <c r="I223" s="144">
        <v>0</v>
      </c>
      <c r="J223" s="144">
        <v>0</v>
      </c>
      <c r="K223" s="144">
        <v>0</v>
      </c>
      <c r="L223" s="144">
        <v>0</v>
      </c>
      <c r="M223" s="144">
        <v>16792</v>
      </c>
      <c r="N223" s="144">
        <v>17500</v>
      </c>
      <c r="O223" s="144">
        <v>17248</v>
      </c>
      <c r="P223" s="144">
        <v>11341</v>
      </c>
      <c r="Q223" s="144">
        <v>0</v>
      </c>
      <c r="R223" s="144">
        <v>52124</v>
      </c>
      <c r="S223" s="144">
        <v>52124</v>
      </c>
      <c r="T223" s="144">
        <v>52123</v>
      </c>
      <c r="U223" s="144">
        <v>0</v>
      </c>
      <c r="V223" s="144">
        <v>0</v>
      </c>
      <c r="W223" s="144">
        <v>0</v>
      </c>
      <c r="X223" s="144">
        <v>0</v>
      </c>
      <c r="Y223" s="144">
        <v>0</v>
      </c>
      <c r="Z223" s="144">
        <v>0</v>
      </c>
      <c r="AA223" s="144">
        <v>0</v>
      </c>
      <c r="AB223" s="144">
        <v>0</v>
      </c>
      <c r="AC223" s="144">
        <v>0</v>
      </c>
      <c r="AD223" s="144">
        <v>0</v>
      </c>
      <c r="AE223" s="144">
        <v>0</v>
      </c>
      <c r="AF223" s="144">
        <v>0</v>
      </c>
      <c r="AG223" s="144">
        <v>0</v>
      </c>
      <c r="AH223" s="144">
        <v>0</v>
      </c>
      <c r="AI223" s="144"/>
      <c r="AJ223" s="144">
        <f t="shared" si="137"/>
        <v>0</v>
      </c>
      <c r="AK223" s="144">
        <f t="shared" si="137"/>
        <v>0</v>
      </c>
      <c r="AL223" s="144">
        <f t="shared" si="137"/>
        <v>11341</v>
      </c>
      <c r="AM223" s="144">
        <f t="shared" si="138"/>
        <v>52123</v>
      </c>
      <c r="AN223" s="144">
        <f t="shared" si="139"/>
        <v>0</v>
      </c>
      <c r="AO223" s="144">
        <f t="shared" si="139"/>
        <v>0</v>
      </c>
      <c r="AP223" s="144">
        <f t="shared" si="139"/>
        <v>0</v>
      </c>
    </row>
    <row r="224" spans="3:42" s="50" customFormat="1" ht="18">
      <c r="C224" s="145" t="s">
        <v>204</v>
      </c>
      <c r="D224" s="145" t="s">
        <v>228</v>
      </c>
      <c r="E224" s="144">
        <v>0</v>
      </c>
      <c r="F224" s="144">
        <v>0</v>
      </c>
      <c r="G224" s="144">
        <v>0</v>
      </c>
      <c r="H224" s="144">
        <v>0</v>
      </c>
      <c r="I224" s="144">
        <v>0</v>
      </c>
      <c r="J224" s="144">
        <v>0</v>
      </c>
      <c r="K224" s="144">
        <v>0</v>
      </c>
      <c r="L224" s="144">
        <v>0</v>
      </c>
      <c r="M224" s="144">
        <v>0</v>
      </c>
      <c r="N224" s="144">
        <v>0</v>
      </c>
      <c r="O224" s="144">
        <v>0</v>
      </c>
      <c r="P224" s="144">
        <v>0</v>
      </c>
      <c r="Q224" s="144">
        <v>0</v>
      </c>
      <c r="R224" s="144">
        <v>-90367</v>
      </c>
      <c r="S224" s="144">
        <v>17750</v>
      </c>
      <c r="T224" s="144">
        <v>-6496</v>
      </c>
      <c r="U224" s="144">
        <v>-143928</v>
      </c>
      <c r="V224" s="144">
        <v>-185663</v>
      </c>
      <c r="W224" s="144">
        <v>-36468</v>
      </c>
      <c r="X224" s="144">
        <v>-379631</v>
      </c>
      <c r="Y224" s="144">
        <v>0</v>
      </c>
      <c r="Z224" s="144">
        <v>-2900</v>
      </c>
      <c r="AA224" s="144">
        <v>0</v>
      </c>
      <c r="AB224" s="144">
        <v>0</v>
      </c>
      <c r="AC224" s="144">
        <v>0</v>
      </c>
      <c r="AD224" s="144">
        <v>0</v>
      </c>
      <c r="AE224" s="144">
        <v>0</v>
      </c>
      <c r="AF224" s="144">
        <v>0</v>
      </c>
      <c r="AG224" s="144">
        <v>0</v>
      </c>
      <c r="AH224" s="144">
        <v>0</v>
      </c>
      <c r="AI224" s="144"/>
      <c r="AJ224" s="144">
        <f t="shared" si="137"/>
        <v>0</v>
      </c>
      <c r="AK224" s="144">
        <f t="shared" si="137"/>
        <v>0</v>
      </c>
      <c r="AL224" s="144">
        <f t="shared" si="137"/>
        <v>0</v>
      </c>
      <c r="AM224" s="144">
        <f t="shared" si="138"/>
        <v>-6496</v>
      </c>
      <c r="AN224" s="144">
        <f t="shared" si="139"/>
        <v>-379631</v>
      </c>
      <c r="AO224" s="144">
        <f t="shared" si="139"/>
        <v>0</v>
      </c>
      <c r="AP224" s="144">
        <f t="shared" si="139"/>
        <v>0</v>
      </c>
    </row>
    <row r="225" spans="3:42" s="50" customFormat="1" ht="18">
      <c r="C225" s="145" t="s">
        <v>208</v>
      </c>
      <c r="D225" s="145" t="s">
        <v>557</v>
      </c>
      <c r="E225" s="144">
        <v>0</v>
      </c>
      <c r="F225" s="144">
        <v>0</v>
      </c>
      <c r="G225" s="144">
        <v>0</v>
      </c>
      <c r="H225" s="144">
        <v>0</v>
      </c>
      <c r="I225" s="144">
        <v>0</v>
      </c>
      <c r="J225" s="144">
        <v>0</v>
      </c>
      <c r="K225" s="144">
        <v>0</v>
      </c>
      <c r="L225" s="144">
        <v>0</v>
      </c>
      <c r="M225" s="144">
        <v>0</v>
      </c>
      <c r="N225" s="144">
        <v>0</v>
      </c>
      <c r="O225" s="144">
        <v>0</v>
      </c>
      <c r="P225" s="144">
        <v>0</v>
      </c>
      <c r="Q225" s="144">
        <v>0</v>
      </c>
      <c r="R225" s="144">
        <v>0</v>
      </c>
      <c r="S225" s="144">
        <v>0</v>
      </c>
      <c r="T225" s="144">
        <v>0</v>
      </c>
      <c r="U225" s="144">
        <v>0</v>
      </c>
      <c r="V225" s="144">
        <v>0</v>
      </c>
      <c r="W225" s="144">
        <v>1</v>
      </c>
      <c r="X225" s="144">
        <v>2</v>
      </c>
      <c r="Y225" s="144">
        <v>0</v>
      </c>
      <c r="Z225" s="144">
        <v>0</v>
      </c>
      <c r="AA225" s="144">
        <v>4</v>
      </c>
      <c r="AB225" s="144">
        <v>4</v>
      </c>
      <c r="AC225" s="144">
        <v>0</v>
      </c>
      <c r="AD225" s="144">
        <v>0</v>
      </c>
      <c r="AE225" s="144">
        <v>0</v>
      </c>
      <c r="AF225" s="144">
        <v>0</v>
      </c>
      <c r="AG225" s="144">
        <v>0</v>
      </c>
      <c r="AH225" s="144">
        <v>0</v>
      </c>
      <c r="AI225" s="144"/>
      <c r="AJ225" s="144">
        <f t="shared" si="137"/>
        <v>0</v>
      </c>
      <c r="AK225" s="144">
        <f t="shared" si="137"/>
        <v>0</v>
      </c>
      <c r="AL225" s="144">
        <f t="shared" si="137"/>
        <v>0</v>
      </c>
      <c r="AM225" s="144">
        <f t="shared" si="138"/>
        <v>0</v>
      </c>
      <c r="AN225" s="144">
        <f t="shared" si="139"/>
        <v>2</v>
      </c>
      <c r="AO225" s="144">
        <f t="shared" si="139"/>
        <v>4</v>
      </c>
      <c r="AP225" s="144">
        <f t="shared" si="139"/>
        <v>0</v>
      </c>
    </row>
    <row r="226" spans="3:42" s="50" customFormat="1" ht="18">
      <c r="C226" s="145" t="s">
        <v>191</v>
      </c>
      <c r="D226" s="145" t="s">
        <v>229</v>
      </c>
      <c r="E226" s="144">
        <v>0</v>
      </c>
      <c r="F226" s="144">
        <v>0</v>
      </c>
      <c r="G226" s="144">
        <v>0</v>
      </c>
      <c r="H226" s="144">
        <v>0</v>
      </c>
      <c r="I226" s="144">
        <v>0</v>
      </c>
      <c r="J226" s="144">
        <v>0</v>
      </c>
      <c r="K226" s="144">
        <v>-288</v>
      </c>
      <c r="L226" s="144">
        <v>-776</v>
      </c>
      <c r="M226" s="144">
        <v>-870</v>
      </c>
      <c r="N226" s="144">
        <v>-2807</v>
      </c>
      <c r="O226" s="144">
        <v>-3406</v>
      </c>
      <c r="P226" s="144">
        <v>-7469</v>
      </c>
      <c r="Q226" s="144">
        <v>-531</v>
      </c>
      <c r="R226" s="144">
        <v>-1127</v>
      </c>
      <c r="S226" s="144">
        <v>-1625</v>
      </c>
      <c r="T226" s="144">
        <v>-2088</v>
      </c>
      <c r="U226" s="144">
        <v>-402</v>
      </c>
      <c r="V226" s="144">
        <v>-4209</v>
      </c>
      <c r="W226" s="144">
        <v>-15068</v>
      </c>
      <c r="X226" s="144">
        <v>-10702</v>
      </c>
      <c r="Y226" s="144">
        <v>-2554</v>
      </c>
      <c r="Z226" s="144">
        <v>-6355</v>
      </c>
      <c r="AA226" s="144">
        <v>-16315</v>
      </c>
      <c r="AB226" s="144">
        <v>-24685</v>
      </c>
      <c r="AC226" s="144">
        <v>-26916</v>
      </c>
      <c r="AD226" s="144">
        <v>-350061</v>
      </c>
      <c r="AE226" s="144">
        <v>-362108</v>
      </c>
      <c r="AF226" s="144">
        <v>-360136</v>
      </c>
      <c r="AG226" s="144">
        <v>-2730</v>
      </c>
      <c r="AH226" s="144">
        <v>-3014</v>
      </c>
      <c r="AI226" s="144"/>
      <c r="AJ226" s="144">
        <f t="shared" si="137"/>
        <v>0</v>
      </c>
      <c r="AK226" s="144">
        <f t="shared" si="137"/>
        <v>-776</v>
      </c>
      <c r="AL226" s="144">
        <f t="shared" si="137"/>
        <v>-7469</v>
      </c>
      <c r="AM226" s="144">
        <f t="shared" si="138"/>
        <v>-2088</v>
      </c>
      <c r="AN226" s="144">
        <f t="shared" si="139"/>
        <v>-10702</v>
      </c>
      <c r="AO226" s="144">
        <f t="shared" si="139"/>
        <v>-24685</v>
      </c>
      <c r="AP226" s="144">
        <f t="shared" si="139"/>
        <v>-360136</v>
      </c>
    </row>
    <row r="227" spans="3:42" s="50" customFormat="1" ht="18">
      <c r="C227" s="145" t="s">
        <v>219</v>
      </c>
      <c r="D227" s="145" t="s">
        <v>240</v>
      </c>
      <c r="E227" s="144">
        <v>0</v>
      </c>
      <c r="F227" s="144">
        <v>0</v>
      </c>
      <c r="G227" s="144">
        <v>0</v>
      </c>
      <c r="H227" s="144">
        <v>0</v>
      </c>
      <c r="I227" s="144">
        <v>0</v>
      </c>
      <c r="J227" s="144">
        <v>0</v>
      </c>
      <c r="K227" s="144">
        <v>0</v>
      </c>
      <c r="L227" s="144">
        <v>0</v>
      </c>
      <c r="M227" s="144">
        <v>0</v>
      </c>
      <c r="N227" s="144">
        <v>0</v>
      </c>
      <c r="O227" s="144">
        <v>0</v>
      </c>
      <c r="P227" s="144">
        <v>0</v>
      </c>
      <c r="Q227" s="144">
        <v>0</v>
      </c>
      <c r="R227" s="144">
        <v>0</v>
      </c>
      <c r="S227" s="144">
        <v>0</v>
      </c>
      <c r="T227" s="144">
        <v>0</v>
      </c>
      <c r="U227" s="144">
        <v>0</v>
      </c>
      <c r="V227" s="144">
        <v>0</v>
      </c>
      <c r="W227" s="144">
        <v>0</v>
      </c>
      <c r="X227" s="144">
        <v>0</v>
      </c>
      <c r="Y227" s="144">
        <v>0</v>
      </c>
      <c r="Z227" s="144">
        <v>0</v>
      </c>
      <c r="AA227" s="144">
        <v>0</v>
      </c>
      <c r="AB227" s="144">
        <v>0</v>
      </c>
      <c r="AC227" s="144">
        <v>0</v>
      </c>
      <c r="AD227" s="144">
        <v>0</v>
      </c>
      <c r="AE227" s="144">
        <v>0</v>
      </c>
      <c r="AF227" s="144">
        <v>0</v>
      </c>
      <c r="AG227" s="144">
        <v>0</v>
      </c>
      <c r="AH227" s="144">
        <v>0</v>
      </c>
      <c r="AI227" s="144"/>
      <c r="AJ227" s="144">
        <f t="shared" si="137"/>
        <v>0</v>
      </c>
      <c r="AK227" s="144">
        <f t="shared" si="137"/>
        <v>0</v>
      </c>
      <c r="AL227" s="144">
        <f t="shared" si="137"/>
        <v>0</v>
      </c>
      <c r="AM227" s="144">
        <f t="shared" si="138"/>
        <v>0</v>
      </c>
      <c r="AN227" s="144">
        <f t="shared" si="139"/>
        <v>0</v>
      </c>
      <c r="AO227" s="144">
        <f t="shared" si="139"/>
        <v>0</v>
      </c>
      <c r="AP227" s="144">
        <f t="shared" si="139"/>
        <v>0</v>
      </c>
    </row>
    <row r="228" spans="3:42" s="50" customFormat="1" ht="18">
      <c r="C228" s="145" t="s">
        <v>133</v>
      </c>
      <c r="D228" s="145" t="s">
        <v>518</v>
      </c>
      <c r="E228" s="144">
        <v>0</v>
      </c>
      <c r="F228" s="144">
        <v>0</v>
      </c>
      <c r="G228" s="144">
        <v>0</v>
      </c>
      <c r="H228" s="144">
        <v>0</v>
      </c>
      <c r="I228" s="144">
        <v>0</v>
      </c>
      <c r="J228" s="144">
        <v>0</v>
      </c>
      <c r="K228" s="144">
        <v>-6700</v>
      </c>
      <c r="L228" s="144">
        <v>0</v>
      </c>
      <c r="M228" s="144">
        <v>0</v>
      </c>
      <c r="N228" s="144">
        <v>0</v>
      </c>
      <c r="O228" s="144">
        <v>0</v>
      </c>
      <c r="P228" s="188">
        <v>0</v>
      </c>
      <c r="Q228" s="144">
        <v>0</v>
      </c>
      <c r="R228" s="144">
        <v>0</v>
      </c>
      <c r="S228" s="144">
        <v>0</v>
      </c>
      <c r="T228" s="144">
        <v>0</v>
      </c>
      <c r="U228" s="144">
        <v>0</v>
      </c>
      <c r="V228" s="144">
        <v>0</v>
      </c>
      <c r="W228" s="144">
        <v>0</v>
      </c>
      <c r="X228" s="144">
        <v>0</v>
      </c>
      <c r="Y228" s="144">
        <v>0</v>
      </c>
      <c r="Z228" s="144">
        <v>0</v>
      </c>
      <c r="AA228" s="144">
        <v>0</v>
      </c>
      <c r="AB228" s="144">
        <v>0</v>
      </c>
      <c r="AC228" s="144">
        <v>0</v>
      </c>
      <c r="AD228" s="144">
        <v>0</v>
      </c>
      <c r="AE228" s="144">
        <v>0</v>
      </c>
      <c r="AF228" s="144">
        <v>0</v>
      </c>
      <c r="AG228" s="144">
        <v>0</v>
      </c>
      <c r="AH228" s="144">
        <v>0</v>
      </c>
      <c r="AI228" s="144"/>
      <c r="AJ228" s="144">
        <f t="shared" si="137"/>
        <v>0</v>
      </c>
      <c r="AK228" s="144">
        <f t="shared" si="137"/>
        <v>0</v>
      </c>
      <c r="AL228" s="144">
        <f t="shared" si="137"/>
        <v>0</v>
      </c>
      <c r="AM228" s="144">
        <f t="shared" si="138"/>
        <v>0</v>
      </c>
      <c r="AN228" s="144">
        <f t="shared" si="139"/>
        <v>0</v>
      </c>
      <c r="AO228" s="144">
        <f t="shared" si="139"/>
        <v>0</v>
      </c>
      <c r="AP228" s="144">
        <f t="shared" si="139"/>
        <v>0</v>
      </c>
    </row>
    <row r="229" spans="3:42" s="50" customFormat="1" ht="18">
      <c r="C229" s="145" t="s">
        <v>197</v>
      </c>
      <c r="D229" s="145" t="s">
        <v>241</v>
      </c>
      <c r="E229" s="144">
        <v>0</v>
      </c>
      <c r="F229" s="144">
        <v>0</v>
      </c>
      <c r="G229" s="144">
        <v>0</v>
      </c>
      <c r="H229" s="144">
        <v>0</v>
      </c>
      <c r="I229" s="144">
        <v>0</v>
      </c>
      <c r="J229" s="144">
        <v>0</v>
      </c>
      <c r="K229" s="144">
        <v>0</v>
      </c>
      <c r="L229" s="144">
        <v>-4000</v>
      </c>
      <c r="M229" s="144">
        <v>0</v>
      </c>
      <c r="N229" s="144">
        <v>0</v>
      </c>
      <c r="O229" s="144">
        <v>0</v>
      </c>
      <c r="P229" s="144">
        <v>0</v>
      </c>
      <c r="Q229" s="144">
        <v>0</v>
      </c>
      <c r="R229" s="144">
        <v>0</v>
      </c>
      <c r="S229" s="144">
        <v>0</v>
      </c>
      <c r="T229" s="144">
        <v>0</v>
      </c>
      <c r="U229" s="144">
        <v>0</v>
      </c>
      <c r="V229" s="144">
        <v>0</v>
      </c>
      <c r="W229" s="144">
        <v>0</v>
      </c>
      <c r="X229" s="144">
        <v>0</v>
      </c>
      <c r="Y229" s="144">
        <v>0</v>
      </c>
      <c r="Z229" s="144">
        <v>0</v>
      </c>
      <c r="AA229" s="144">
        <v>0</v>
      </c>
      <c r="AB229" s="144">
        <v>0</v>
      </c>
      <c r="AC229" s="144">
        <v>0</v>
      </c>
      <c r="AD229" s="144">
        <v>0</v>
      </c>
      <c r="AE229" s="144">
        <v>0</v>
      </c>
      <c r="AF229" s="144">
        <v>0</v>
      </c>
      <c r="AG229" s="144">
        <v>0</v>
      </c>
      <c r="AH229" s="144">
        <v>0</v>
      </c>
      <c r="AI229" s="144"/>
      <c r="AJ229" s="144">
        <f t="shared" si="137"/>
        <v>0</v>
      </c>
      <c r="AK229" s="144">
        <f t="shared" si="137"/>
        <v>-4000</v>
      </c>
      <c r="AL229" s="144">
        <f t="shared" si="137"/>
        <v>0</v>
      </c>
      <c r="AM229" s="144">
        <f t="shared" si="138"/>
        <v>0</v>
      </c>
      <c r="AN229" s="144">
        <f t="shared" si="139"/>
        <v>0</v>
      </c>
      <c r="AO229" s="144">
        <f t="shared" si="139"/>
        <v>0</v>
      </c>
      <c r="AP229" s="144">
        <f t="shared" si="139"/>
        <v>0</v>
      </c>
    </row>
    <row r="230" spans="3:42" s="50" customFormat="1" ht="18">
      <c r="C230" s="145" t="s">
        <v>192</v>
      </c>
      <c r="D230" s="189" t="s">
        <v>519</v>
      </c>
      <c r="E230" s="144">
        <v>0</v>
      </c>
      <c r="F230" s="144">
        <v>0</v>
      </c>
      <c r="G230" s="144">
        <v>0</v>
      </c>
      <c r="H230" s="144">
        <v>0</v>
      </c>
      <c r="I230" s="144">
        <v>0</v>
      </c>
      <c r="J230" s="144">
        <v>0</v>
      </c>
      <c r="K230" s="144">
        <v>0</v>
      </c>
      <c r="L230" s="144">
        <v>0</v>
      </c>
      <c r="M230" s="144">
        <v>0</v>
      </c>
      <c r="N230" s="144">
        <v>0</v>
      </c>
      <c r="O230" s="144">
        <v>0</v>
      </c>
      <c r="P230" s="144">
        <v>0</v>
      </c>
      <c r="Q230" s="144">
        <v>0</v>
      </c>
      <c r="R230" s="144">
        <v>0</v>
      </c>
      <c r="S230" s="144">
        <v>-15328</v>
      </c>
      <c r="T230" s="144">
        <v>-15328</v>
      </c>
      <c r="U230" s="144">
        <v>0</v>
      </c>
      <c r="V230" s="144">
        <v>0</v>
      </c>
      <c r="W230" s="144">
        <v>0</v>
      </c>
      <c r="X230" s="144">
        <v>0</v>
      </c>
      <c r="Y230" s="144">
        <v>0</v>
      </c>
      <c r="Z230" s="144">
        <v>0</v>
      </c>
      <c r="AA230" s="144">
        <v>0</v>
      </c>
      <c r="AB230" s="144">
        <v>0</v>
      </c>
      <c r="AC230" s="144">
        <v>0</v>
      </c>
      <c r="AD230" s="144">
        <v>0</v>
      </c>
      <c r="AE230" s="144">
        <v>0</v>
      </c>
      <c r="AF230" s="144">
        <v>0</v>
      </c>
      <c r="AG230" s="144">
        <v>0</v>
      </c>
      <c r="AH230" s="144">
        <v>0</v>
      </c>
      <c r="AI230" s="144"/>
      <c r="AJ230" s="144">
        <f t="shared" si="137"/>
        <v>0</v>
      </c>
      <c r="AK230" s="144">
        <f t="shared" si="137"/>
        <v>0</v>
      </c>
      <c r="AL230" s="144">
        <f t="shared" si="137"/>
        <v>0</v>
      </c>
      <c r="AM230" s="144">
        <f t="shared" si="138"/>
        <v>-15328</v>
      </c>
      <c r="AN230" s="144">
        <f t="shared" si="139"/>
        <v>0</v>
      </c>
      <c r="AO230" s="144">
        <f t="shared" si="139"/>
        <v>0</v>
      </c>
      <c r="AP230" s="144">
        <f t="shared" si="139"/>
        <v>0</v>
      </c>
    </row>
    <row r="231" spans="3:42" s="50" customFormat="1" ht="18">
      <c r="C231" s="145" t="s">
        <v>86</v>
      </c>
      <c r="D231" s="145" t="s">
        <v>149</v>
      </c>
      <c r="E231" s="144">
        <v>0</v>
      </c>
      <c r="F231" s="144">
        <v>0</v>
      </c>
      <c r="G231" s="144">
        <v>0</v>
      </c>
      <c r="H231" s="144">
        <v>0</v>
      </c>
      <c r="I231" s="144">
        <v>0</v>
      </c>
      <c r="J231" s="144">
        <v>0</v>
      </c>
      <c r="K231" s="144">
        <v>0</v>
      </c>
      <c r="L231" s="144">
        <v>0</v>
      </c>
      <c r="M231" s="144">
        <v>0</v>
      </c>
      <c r="N231" s="144">
        <v>0</v>
      </c>
      <c r="O231" s="144">
        <v>-10700</v>
      </c>
      <c r="P231" s="144">
        <v>-18000</v>
      </c>
      <c r="Q231" s="144">
        <v>-19000</v>
      </c>
      <c r="R231" s="144">
        <v>0</v>
      </c>
      <c r="S231" s="144">
        <v>0</v>
      </c>
      <c r="T231" s="144">
        <v>-32500</v>
      </c>
      <c r="U231" s="144">
        <v>0</v>
      </c>
      <c r="V231" s="144">
        <v>0</v>
      </c>
      <c r="W231" s="144">
        <v>0</v>
      </c>
      <c r="X231" s="144">
        <v>0</v>
      </c>
      <c r="Y231" s="144">
        <v>0</v>
      </c>
      <c r="Z231" s="144">
        <v>0</v>
      </c>
      <c r="AA231" s="144">
        <v>0</v>
      </c>
      <c r="AB231" s="144">
        <v>-3047</v>
      </c>
      <c r="AC231" s="144">
        <v>-52</v>
      </c>
      <c r="AD231" s="144">
        <v>-48</v>
      </c>
      <c r="AE231" s="144">
        <v>-17</v>
      </c>
      <c r="AF231" s="144">
        <v>-210</v>
      </c>
      <c r="AG231" s="144">
        <v>0</v>
      </c>
      <c r="AH231" s="144">
        <v>0</v>
      </c>
      <c r="AI231" s="144"/>
      <c r="AJ231" s="144">
        <f t="shared" si="137"/>
        <v>0</v>
      </c>
      <c r="AK231" s="144">
        <f t="shared" si="137"/>
        <v>0</v>
      </c>
      <c r="AL231" s="144">
        <f t="shared" si="137"/>
        <v>-18000</v>
      </c>
      <c r="AM231" s="144">
        <f t="shared" si="138"/>
        <v>-32500</v>
      </c>
      <c r="AN231" s="144">
        <f t="shared" si="139"/>
        <v>0</v>
      </c>
      <c r="AO231" s="144">
        <f t="shared" si="139"/>
        <v>-3047</v>
      </c>
      <c r="AP231" s="144">
        <f t="shared" si="139"/>
        <v>-210</v>
      </c>
    </row>
    <row r="232" spans="3:42" s="50" customFormat="1" ht="18" hidden="1">
      <c r="C232" s="145" t="s">
        <v>190</v>
      </c>
      <c r="D232" s="145" t="s">
        <v>230</v>
      </c>
      <c r="E232" s="144">
        <v>0</v>
      </c>
      <c r="F232" s="144">
        <v>0</v>
      </c>
      <c r="G232" s="144">
        <v>0</v>
      </c>
      <c r="H232" s="144">
        <v>0</v>
      </c>
      <c r="I232" s="144">
        <v>0</v>
      </c>
      <c r="J232" s="144">
        <v>0</v>
      </c>
      <c r="K232" s="144">
        <v>0</v>
      </c>
      <c r="L232" s="144">
        <v>0</v>
      </c>
      <c r="M232" s="144">
        <v>0</v>
      </c>
      <c r="N232" s="144">
        <v>0</v>
      </c>
      <c r="O232" s="144">
        <v>0</v>
      </c>
      <c r="P232" s="144">
        <v>0</v>
      </c>
      <c r="Q232" s="144">
        <v>0</v>
      </c>
      <c r="R232" s="144">
        <v>0</v>
      </c>
      <c r="S232" s="144">
        <v>0</v>
      </c>
      <c r="T232" s="144">
        <v>0</v>
      </c>
      <c r="U232" s="144">
        <v>0</v>
      </c>
      <c r="V232" s="144">
        <v>0</v>
      </c>
      <c r="W232" s="144">
        <v>0</v>
      </c>
      <c r="X232" s="144">
        <v>0</v>
      </c>
      <c r="Y232" s="144">
        <v>0</v>
      </c>
      <c r="Z232" s="144"/>
      <c r="AA232" s="144"/>
      <c r="AB232" s="144"/>
      <c r="AC232" s="144"/>
      <c r="AD232" s="144"/>
      <c r="AE232" s="144"/>
      <c r="AF232" s="144"/>
      <c r="AG232" s="144"/>
      <c r="AH232" s="144"/>
      <c r="AI232" s="144"/>
      <c r="AJ232" s="144">
        <f t="shared" si="137"/>
        <v>0</v>
      </c>
      <c r="AK232" s="144">
        <f t="shared" si="137"/>
        <v>0</v>
      </c>
      <c r="AL232" s="144">
        <f t="shared" si="137"/>
        <v>0</v>
      </c>
      <c r="AM232" s="144">
        <f t="shared" si="138"/>
        <v>0</v>
      </c>
      <c r="AN232" s="144">
        <f t="shared" si="139"/>
        <v>0</v>
      </c>
      <c r="AO232" s="144">
        <f t="shared" si="139"/>
        <v>0</v>
      </c>
      <c r="AP232" s="144">
        <f t="shared" si="139"/>
        <v>0</v>
      </c>
    </row>
    <row r="233" spans="3:42" s="50" customFormat="1" ht="18" hidden="1">
      <c r="C233" s="145" t="s">
        <v>197</v>
      </c>
      <c r="D233" s="145" t="s">
        <v>241</v>
      </c>
      <c r="E233" s="144">
        <v>0</v>
      </c>
      <c r="F233" s="144">
        <v>0</v>
      </c>
      <c r="G233" s="144">
        <v>0</v>
      </c>
      <c r="H233" s="144">
        <v>0</v>
      </c>
      <c r="I233" s="144">
        <v>0</v>
      </c>
      <c r="J233" s="144">
        <v>0</v>
      </c>
      <c r="K233" s="144">
        <v>0</v>
      </c>
      <c r="L233" s="144">
        <v>0</v>
      </c>
      <c r="M233" s="144">
        <v>0</v>
      </c>
      <c r="N233" s="144">
        <v>0</v>
      </c>
      <c r="O233" s="144">
        <v>0</v>
      </c>
      <c r="P233" s="144">
        <v>0</v>
      </c>
      <c r="Q233" s="144">
        <v>0</v>
      </c>
      <c r="R233" s="144">
        <v>0</v>
      </c>
      <c r="S233" s="144">
        <v>0</v>
      </c>
      <c r="T233" s="144">
        <v>0</v>
      </c>
      <c r="U233" s="144">
        <v>0</v>
      </c>
      <c r="V233" s="144">
        <v>0</v>
      </c>
      <c r="W233" s="144">
        <v>0</v>
      </c>
      <c r="X233" s="144">
        <v>0</v>
      </c>
      <c r="Y233" s="144">
        <v>0</v>
      </c>
      <c r="Z233" s="144"/>
      <c r="AA233" s="144"/>
      <c r="AB233" s="144"/>
      <c r="AC233" s="144"/>
      <c r="AD233" s="144"/>
      <c r="AE233" s="144"/>
      <c r="AF233" s="144"/>
      <c r="AG233" s="144"/>
      <c r="AH233" s="144"/>
      <c r="AI233" s="144"/>
      <c r="AJ233" s="144">
        <f t="shared" si="137"/>
        <v>0</v>
      </c>
      <c r="AK233" s="144">
        <f t="shared" si="137"/>
        <v>0</v>
      </c>
      <c r="AL233" s="144">
        <f t="shared" si="137"/>
        <v>0</v>
      </c>
      <c r="AM233" s="144">
        <f t="shared" si="138"/>
        <v>0</v>
      </c>
      <c r="AN233" s="144">
        <f t="shared" si="139"/>
        <v>0</v>
      </c>
      <c r="AO233" s="144">
        <f t="shared" si="139"/>
        <v>0</v>
      </c>
      <c r="AP233" s="144">
        <f t="shared" si="139"/>
        <v>0</v>
      </c>
    </row>
    <row r="234" spans="3:42" s="50" customFormat="1" ht="18" hidden="1">
      <c r="C234" s="145" t="s">
        <v>210</v>
      </c>
      <c r="D234" s="145" t="s">
        <v>242</v>
      </c>
      <c r="E234" s="144">
        <v>0</v>
      </c>
      <c r="F234" s="144">
        <v>0</v>
      </c>
      <c r="G234" s="144">
        <v>0</v>
      </c>
      <c r="H234" s="144">
        <v>0</v>
      </c>
      <c r="I234" s="144">
        <v>0</v>
      </c>
      <c r="J234" s="144">
        <v>0</v>
      </c>
      <c r="K234" s="144">
        <v>0</v>
      </c>
      <c r="L234" s="144">
        <v>0</v>
      </c>
      <c r="M234" s="144">
        <v>0</v>
      </c>
      <c r="N234" s="144">
        <v>0</v>
      </c>
      <c r="O234" s="144">
        <v>-11061</v>
      </c>
      <c r="P234" s="144">
        <v>0</v>
      </c>
      <c r="Q234" s="144">
        <v>0</v>
      </c>
      <c r="R234" s="144">
        <v>0</v>
      </c>
      <c r="S234" s="144">
        <v>0</v>
      </c>
      <c r="T234" s="144">
        <v>0</v>
      </c>
      <c r="U234" s="144">
        <v>0</v>
      </c>
      <c r="V234" s="144">
        <v>0</v>
      </c>
      <c r="W234" s="144">
        <v>0</v>
      </c>
      <c r="X234" s="144">
        <v>0</v>
      </c>
      <c r="Y234" s="144">
        <v>0</v>
      </c>
      <c r="Z234" s="144"/>
      <c r="AA234" s="144"/>
      <c r="AB234" s="144"/>
      <c r="AC234" s="144"/>
      <c r="AD234" s="144"/>
      <c r="AE234" s="144"/>
      <c r="AF234" s="144"/>
      <c r="AG234" s="144"/>
      <c r="AH234" s="144"/>
      <c r="AI234" s="144"/>
      <c r="AJ234" s="144">
        <f t="shared" si="137"/>
        <v>0</v>
      </c>
      <c r="AK234" s="144">
        <f t="shared" si="137"/>
        <v>0</v>
      </c>
      <c r="AL234" s="144">
        <f t="shared" si="137"/>
        <v>0</v>
      </c>
      <c r="AM234" s="144">
        <f t="shared" si="138"/>
        <v>0</v>
      </c>
      <c r="AN234" s="144">
        <f t="shared" si="139"/>
        <v>0</v>
      </c>
      <c r="AO234" s="144">
        <f t="shared" si="139"/>
        <v>0</v>
      </c>
      <c r="AP234" s="144">
        <f t="shared" si="139"/>
        <v>0</v>
      </c>
    </row>
    <row r="235" spans="3:42" s="50" customFormat="1" ht="18" hidden="1">
      <c r="C235" s="145" t="s">
        <v>196</v>
      </c>
      <c r="D235" s="145" t="s">
        <v>243</v>
      </c>
      <c r="E235" s="144">
        <v>0</v>
      </c>
      <c r="F235" s="144">
        <v>0</v>
      </c>
      <c r="G235" s="144">
        <v>0</v>
      </c>
      <c r="H235" s="144">
        <v>0</v>
      </c>
      <c r="I235" s="144">
        <v>0</v>
      </c>
      <c r="J235" s="144">
        <v>0</v>
      </c>
      <c r="K235" s="144">
        <v>0</v>
      </c>
      <c r="L235" s="144">
        <v>0</v>
      </c>
      <c r="M235" s="144">
        <v>0</v>
      </c>
      <c r="N235" s="144">
        <v>0</v>
      </c>
      <c r="O235" s="144">
        <v>0</v>
      </c>
      <c r="P235" s="144">
        <v>0</v>
      </c>
      <c r="Q235" s="144">
        <v>0</v>
      </c>
      <c r="R235" s="144">
        <v>0</v>
      </c>
      <c r="S235" s="144">
        <v>0</v>
      </c>
      <c r="T235" s="144">
        <v>0</v>
      </c>
      <c r="U235" s="144">
        <v>0</v>
      </c>
      <c r="V235" s="144">
        <v>0</v>
      </c>
      <c r="W235" s="144">
        <v>0</v>
      </c>
      <c r="X235" s="144">
        <v>0</v>
      </c>
      <c r="Y235" s="144">
        <v>0</v>
      </c>
      <c r="Z235" s="144"/>
      <c r="AA235" s="144"/>
      <c r="AB235" s="144"/>
      <c r="AC235" s="144"/>
      <c r="AD235" s="144"/>
      <c r="AE235" s="144"/>
      <c r="AF235" s="144"/>
      <c r="AG235" s="144"/>
      <c r="AH235" s="144"/>
      <c r="AI235" s="144"/>
      <c r="AJ235" s="144">
        <f t="shared" si="137"/>
        <v>0</v>
      </c>
      <c r="AK235" s="144">
        <f t="shared" si="137"/>
        <v>0</v>
      </c>
      <c r="AL235" s="144">
        <f t="shared" si="137"/>
        <v>0</v>
      </c>
      <c r="AM235" s="144">
        <f t="shared" si="138"/>
        <v>0</v>
      </c>
      <c r="AN235" s="144">
        <f t="shared" si="139"/>
        <v>0</v>
      </c>
      <c r="AO235" s="144">
        <f t="shared" si="139"/>
        <v>0</v>
      </c>
      <c r="AP235" s="144">
        <f t="shared" si="139"/>
        <v>0</v>
      </c>
    </row>
    <row r="236" spans="3:42" s="50" customFormat="1" ht="18">
      <c r="C236" s="145" t="s">
        <v>341</v>
      </c>
      <c r="D236" s="145" t="s">
        <v>558</v>
      </c>
      <c r="E236" s="144">
        <v>0</v>
      </c>
      <c r="F236" s="144">
        <v>0</v>
      </c>
      <c r="G236" s="144">
        <v>0</v>
      </c>
      <c r="H236" s="144">
        <v>0</v>
      </c>
      <c r="I236" s="144">
        <v>0</v>
      </c>
      <c r="J236" s="144">
        <v>0</v>
      </c>
      <c r="K236" s="144">
        <v>0</v>
      </c>
      <c r="L236" s="144">
        <v>0</v>
      </c>
      <c r="M236" s="144">
        <v>0</v>
      </c>
      <c r="N236" s="144">
        <v>0</v>
      </c>
      <c r="O236" s="144">
        <v>0</v>
      </c>
      <c r="P236" s="144">
        <v>0</v>
      </c>
      <c r="Q236" s="144">
        <v>0</v>
      </c>
      <c r="R236" s="144">
        <v>0</v>
      </c>
      <c r="S236" s="144">
        <v>0</v>
      </c>
      <c r="T236" s="144">
        <v>0</v>
      </c>
      <c r="U236" s="144">
        <v>0</v>
      </c>
      <c r="V236" s="144">
        <v>0</v>
      </c>
      <c r="W236" s="144">
        <v>0</v>
      </c>
      <c r="X236" s="144">
        <v>0</v>
      </c>
      <c r="Y236" s="144">
        <v>-101289</v>
      </c>
      <c r="Z236" s="144">
        <v>-31793</v>
      </c>
      <c r="AA236" s="144">
        <v>0</v>
      </c>
      <c r="AB236" s="144">
        <v>0</v>
      </c>
      <c r="AC236" s="144">
        <v>-3617</v>
      </c>
      <c r="AD236" s="144">
        <v>0</v>
      </c>
      <c r="AE236" s="144">
        <v>0</v>
      </c>
      <c r="AF236" s="144">
        <v>0</v>
      </c>
      <c r="AG236" s="144">
        <v>-10797</v>
      </c>
      <c r="AH236" s="144">
        <v>-23091</v>
      </c>
      <c r="AI236" s="144"/>
      <c r="AJ236" s="144">
        <f t="shared" si="137"/>
        <v>0</v>
      </c>
      <c r="AK236" s="144">
        <f t="shared" si="137"/>
        <v>0</v>
      </c>
      <c r="AL236" s="144">
        <f t="shared" si="137"/>
        <v>0</v>
      </c>
      <c r="AM236" s="144">
        <f t="shared" si="138"/>
        <v>0</v>
      </c>
      <c r="AN236" s="144">
        <f t="shared" si="139"/>
        <v>0</v>
      </c>
      <c r="AO236" s="144">
        <f t="shared" si="139"/>
        <v>0</v>
      </c>
      <c r="AP236" s="144">
        <f t="shared" si="139"/>
        <v>0</v>
      </c>
    </row>
    <row r="237" spans="3:42" s="50" customFormat="1" ht="18">
      <c r="C237" s="145" t="s">
        <v>342</v>
      </c>
      <c r="D237" s="145" t="s">
        <v>559</v>
      </c>
      <c r="E237" s="144">
        <v>0</v>
      </c>
      <c r="F237" s="144">
        <v>0</v>
      </c>
      <c r="G237" s="144">
        <v>0</v>
      </c>
      <c r="H237" s="144">
        <v>0</v>
      </c>
      <c r="I237" s="144">
        <v>0</v>
      </c>
      <c r="J237" s="144">
        <v>0</v>
      </c>
      <c r="K237" s="144">
        <v>0</v>
      </c>
      <c r="L237" s="144">
        <v>0</v>
      </c>
      <c r="M237" s="144">
        <v>0</v>
      </c>
      <c r="N237" s="144">
        <v>0</v>
      </c>
      <c r="O237" s="144">
        <v>0</v>
      </c>
      <c r="P237" s="144">
        <v>0</v>
      </c>
      <c r="Q237" s="144">
        <v>0</v>
      </c>
      <c r="R237" s="144">
        <v>0</v>
      </c>
      <c r="S237" s="144">
        <v>0</v>
      </c>
      <c r="T237" s="144">
        <v>0</v>
      </c>
      <c r="U237" s="144">
        <v>0</v>
      </c>
      <c r="V237" s="144">
        <v>0</v>
      </c>
      <c r="W237" s="144">
        <v>0</v>
      </c>
      <c r="X237" s="144">
        <v>0</v>
      </c>
      <c r="Y237" s="144">
        <v>94480</v>
      </c>
      <c r="Z237" s="144">
        <v>240290</v>
      </c>
      <c r="AA237" s="144">
        <v>0</v>
      </c>
      <c r="AB237" s="144">
        <v>385481</v>
      </c>
      <c r="AC237" s="144">
        <v>52355</v>
      </c>
      <c r="AD237" s="144">
        <v>209506</v>
      </c>
      <c r="AE237" s="144">
        <v>209506</v>
      </c>
      <c r="AF237" s="144">
        <v>193261</v>
      </c>
      <c r="AG237" s="144">
        <v>0</v>
      </c>
      <c r="AH237" s="144">
        <v>0</v>
      </c>
      <c r="AI237" s="144"/>
      <c r="AJ237" s="144">
        <f t="shared" si="137"/>
        <v>0</v>
      </c>
      <c r="AK237" s="144">
        <f t="shared" si="137"/>
        <v>0</v>
      </c>
      <c r="AL237" s="144">
        <f t="shared" si="137"/>
        <v>0</v>
      </c>
      <c r="AM237" s="144">
        <f t="shared" si="138"/>
        <v>0</v>
      </c>
      <c r="AN237" s="144">
        <f t="shared" si="139"/>
        <v>0</v>
      </c>
      <c r="AO237" s="144">
        <f t="shared" si="139"/>
        <v>385481</v>
      </c>
      <c r="AP237" s="144">
        <f t="shared" si="139"/>
        <v>193261</v>
      </c>
    </row>
    <row r="238" spans="3:42" s="50" customFormat="1" ht="18">
      <c r="C238" s="145" t="s">
        <v>358</v>
      </c>
      <c r="D238" s="145" t="s">
        <v>560</v>
      </c>
      <c r="E238" s="144">
        <v>0</v>
      </c>
      <c r="F238" s="144">
        <v>0</v>
      </c>
      <c r="G238" s="144">
        <v>0</v>
      </c>
      <c r="H238" s="144">
        <v>0</v>
      </c>
      <c r="I238" s="144">
        <v>0</v>
      </c>
      <c r="J238" s="144">
        <v>0</v>
      </c>
      <c r="K238" s="144">
        <v>0</v>
      </c>
      <c r="L238" s="144">
        <v>0</v>
      </c>
      <c r="M238" s="144">
        <v>0</v>
      </c>
      <c r="N238" s="144">
        <v>0</v>
      </c>
      <c r="O238" s="144">
        <v>0</v>
      </c>
      <c r="P238" s="144">
        <v>0</v>
      </c>
      <c r="Q238" s="144">
        <v>0</v>
      </c>
      <c r="R238" s="144">
        <v>0</v>
      </c>
      <c r="S238" s="144">
        <v>0</v>
      </c>
      <c r="T238" s="144">
        <v>0</v>
      </c>
      <c r="U238" s="144">
        <v>0</v>
      </c>
      <c r="V238" s="144">
        <v>0</v>
      </c>
      <c r="W238" s="144">
        <v>0</v>
      </c>
      <c r="X238" s="144">
        <v>0</v>
      </c>
      <c r="Y238" s="144">
        <v>0</v>
      </c>
      <c r="Z238" s="144">
        <v>0</v>
      </c>
      <c r="AA238" s="144">
        <v>387651</v>
      </c>
      <c r="AB238" s="144">
        <v>0</v>
      </c>
      <c r="AC238" s="144">
        <v>0</v>
      </c>
      <c r="AD238" s="144">
        <v>0</v>
      </c>
      <c r="AE238" s="144">
        <v>0</v>
      </c>
      <c r="AF238" s="144">
        <v>0</v>
      </c>
      <c r="AG238" s="144">
        <v>0</v>
      </c>
      <c r="AH238" s="144">
        <v>0</v>
      </c>
      <c r="AI238" s="144"/>
      <c r="AJ238" s="144">
        <f t="shared" si="137"/>
        <v>0</v>
      </c>
      <c r="AK238" s="144">
        <f t="shared" si="137"/>
        <v>0</v>
      </c>
      <c r="AL238" s="144">
        <f t="shared" si="137"/>
        <v>0</v>
      </c>
      <c r="AM238" s="144">
        <f t="shared" si="138"/>
        <v>0</v>
      </c>
      <c r="AN238" s="144">
        <f t="shared" si="139"/>
        <v>0</v>
      </c>
      <c r="AO238" s="144">
        <f t="shared" si="139"/>
        <v>0</v>
      </c>
      <c r="AP238" s="144">
        <f t="shared" si="139"/>
        <v>0</v>
      </c>
    </row>
    <row r="239" spans="3:42" s="50" customFormat="1" ht="18">
      <c r="C239" s="145" t="s">
        <v>205</v>
      </c>
      <c r="D239" s="145" t="s">
        <v>231</v>
      </c>
      <c r="E239" s="144">
        <v>0</v>
      </c>
      <c r="F239" s="144">
        <v>0</v>
      </c>
      <c r="G239" s="144">
        <v>0</v>
      </c>
      <c r="H239" s="144">
        <v>0</v>
      </c>
      <c r="I239" s="144">
        <v>0</v>
      </c>
      <c r="J239" s="144">
        <v>0</v>
      </c>
      <c r="K239" s="144">
        <v>0</v>
      </c>
      <c r="L239" s="144">
        <v>0</v>
      </c>
      <c r="M239" s="144">
        <v>0</v>
      </c>
      <c r="N239" s="144">
        <v>0</v>
      </c>
      <c r="O239" s="144">
        <v>0</v>
      </c>
      <c r="P239" s="144">
        <v>-85</v>
      </c>
      <c r="Q239" s="144">
        <v>-4</v>
      </c>
      <c r="R239" s="144">
        <v>0</v>
      </c>
      <c r="S239" s="144">
        <v>0</v>
      </c>
      <c r="T239" s="144">
        <v>10</v>
      </c>
      <c r="U239" s="144">
        <v>0</v>
      </c>
      <c r="V239" s="144">
        <v>0</v>
      </c>
      <c r="W239" s="144">
        <v>0</v>
      </c>
      <c r="X239" s="144">
        <v>0</v>
      </c>
      <c r="Y239" s="144">
        <v>0</v>
      </c>
      <c r="Z239" s="144">
        <v>0</v>
      </c>
      <c r="AA239" s="144">
        <v>0</v>
      </c>
      <c r="AB239" s="144">
        <v>0</v>
      </c>
      <c r="AC239" s="144">
        <v>0</v>
      </c>
      <c r="AD239" s="144">
        <v>0</v>
      </c>
      <c r="AE239" s="144">
        <v>0</v>
      </c>
      <c r="AF239" s="144">
        <v>0</v>
      </c>
      <c r="AG239" s="144">
        <v>0</v>
      </c>
      <c r="AH239" s="144">
        <v>0</v>
      </c>
      <c r="AI239" s="144"/>
      <c r="AJ239" s="144">
        <f t="shared" si="137"/>
        <v>0</v>
      </c>
      <c r="AK239" s="144">
        <f t="shared" si="137"/>
        <v>0</v>
      </c>
      <c r="AL239" s="144">
        <f t="shared" si="137"/>
        <v>-85</v>
      </c>
      <c r="AM239" s="144">
        <f t="shared" si="138"/>
        <v>10</v>
      </c>
      <c r="AN239" s="144">
        <f t="shared" si="139"/>
        <v>0</v>
      </c>
      <c r="AO239" s="144">
        <f t="shared" si="139"/>
        <v>0</v>
      </c>
      <c r="AP239" s="144">
        <f t="shared" si="139"/>
        <v>0</v>
      </c>
    </row>
    <row r="240" spans="3:42" s="47" customFormat="1" ht="6" customHeight="1">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row>
    <row r="241" spans="3:42" s="62" customFormat="1" ht="18">
      <c r="C241" s="223" t="s">
        <v>494</v>
      </c>
      <c r="D241" s="147" t="s">
        <v>561</v>
      </c>
      <c r="E241" s="149">
        <v>0</v>
      </c>
      <c r="F241" s="149">
        <v>0</v>
      </c>
      <c r="G241" s="149">
        <v>0</v>
      </c>
      <c r="H241" s="149">
        <v>0</v>
      </c>
      <c r="I241" s="149">
        <v>0</v>
      </c>
      <c r="J241" s="149">
        <v>0</v>
      </c>
      <c r="K241" s="149">
        <f t="shared" ref="K241:AH241" si="140">SUM(K218:K239)</f>
        <v>-7333</v>
      </c>
      <c r="L241" s="149">
        <f t="shared" si="140"/>
        <v>-5761</v>
      </c>
      <c r="M241" s="149">
        <f t="shared" si="140"/>
        <v>-103159</v>
      </c>
      <c r="N241" s="149">
        <f t="shared" si="140"/>
        <v>-124994</v>
      </c>
      <c r="O241" s="149">
        <f t="shared" si="140"/>
        <v>-151104</v>
      </c>
      <c r="P241" s="149">
        <f t="shared" si="140"/>
        <v>-168332</v>
      </c>
      <c r="Q241" s="149">
        <f t="shared" si="140"/>
        <v>-19799</v>
      </c>
      <c r="R241" s="149">
        <f t="shared" si="140"/>
        <v>-74446</v>
      </c>
      <c r="S241" s="149">
        <f t="shared" si="140"/>
        <v>17955.428200000002</v>
      </c>
      <c r="T241" s="149">
        <f t="shared" si="140"/>
        <v>-4308</v>
      </c>
      <c r="U241" s="149">
        <f t="shared" si="140"/>
        <v>-143885</v>
      </c>
      <c r="V241" s="149">
        <f t="shared" si="140"/>
        <v>-189263</v>
      </c>
      <c r="W241" s="149">
        <f t="shared" si="140"/>
        <v>-50812</v>
      </c>
      <c r="X241" s="149">
        <f t="shared" si="140"/>
        <v>-251179</v>
      </c>
      <c r="Y241" s="149">
        <f t="shared" si="140"/>
        <v>-9330</v>
      </c>
      <c r="Z241" s="149">
        <f t="shared" si="140"/>
        <v>199277</v>
      </c>
      <c r="AA241" s="149">
        <f t="shared" si="140"/>
        <v>368452</v>
      </c>
      <c r="AB241" s="149">
        <f t="shared" si="140"/>
        <v>354863</v>
      </c>
      <c r="AC241" s="149">
        <f t="shared" si="140"/>
        <v>21770</v>
      </c>
      <c r="AD241" s="149">
        <f t="shared" si="140"/>
        <v>-140599</v>
      </c>
      <c r="AE241" s="149">
        <f t="shared" ref="AE241" si="141">SUM(AE218:AE239)</f>
        <v>-152635</v>
      </c>
      <c r="AF241" s="149">
        <f t="shared" si="140"/>
        <v>-167091</v>
      </c>
      <c r="AG241" s="149">
        <f t="shared" si="140"/>
        <v>-13541</v>
      </c>
      <c r="AH241" s="149">
        <f t="shared" si="140"/>
        <v>-26117</v>
      </c>
      <c r="AI241" s="143"/>
      <c r="AJ241" s="149">
        <f>SUMIFS($E241:$R241,$E$4:$R$4,AJ$6)</f>
        <v>0</v>
      </c>
      <c r="AK241" s="149">
        <f>SUMIFS($E241:$R241,$E$4:$R$4,AK$6)</f>
        <v>-5761</v>
      </c>
      <c r="AL241" s="149">
        <f>SUMIFS($E241:$R241,$E$4:$R$4,AL$6)</f>
        <v>-168332</v>
      </c>
      <c r="AM241" s="149">
        <f>SUMIFS($E241:$T241,$E$4:$T$4,AM$6)</f>
        <v>-4308</v>
      </c>
      <c r="AN241" s="149">
        <f>SUMIFS($E241:$AI241,$E$4:$AI$4,AN$6)</f>
        <v>-251179</v>
      </c>
      <c r="AO241" s="149">
        <f>SUMIFS($E241:$AI241,$E$4:$AI$4,AO$6)</f>
        <v>354863</v>
      </c>
      <c r="AP241" s="149">
        <f>SUMIFS($E241:$AI241,$E$4:$AI$4,AP$6)</f>
        <v>-167091</v>
      </c>
    </row>
    <row r="242" spans="3:42" s="47" customFormat="1" ht="18.600000000000001"/>
    <row r="243" spans="3:42" s="62" customFormat="1" ht="18">
      <c r="C243" s="141" t="s">
        <v>194</v>
      </c>
      <c r="D243" s="141" t="s">
        <v>234</v>
      </c>
      <c r="E243" s="143"/>
      <c r="F243" s="143"/>
      <c r="G243" s="143"/>
      <c r="H243" s="143"/>
      <c r="I243" s="143"/>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c r="AH243" s="143"/>
      <c r="AI243" s="143"/>
      <c r="AJ243" s="143"/>
      <c r="AK243" s="143"/>
      <c r="AL243" s="143"/>
      <c r="AM243" s="143"/>
      <c r="AN243" s="143"/>
      <c r="AO243" s="143"/>
      <c r="AP243" s="143"/>
    </row>
    <row r="244" spans="3:42" s="50" customFormat="1" ht="18">
      <c r="C244" s="145" t="s">
        <v>195</v>
      </c>
      <c r="D244" s="145" t="s">
        <v>562</v>
      </c>
      <c r="E244" s="144">
        <v>0</v>
      </c>
      <c r="F244" s="144">
        <v>0</v>
      </c>
      <c r="G244" s="144">
        <v>0</v>
      </c>
      <c r="H244" s="144">
        <v>0</v>
      </c>
      <c r="I244" s="144">
        <v>0</v>
      </c>
      <c r="J244" s="144">
        <v>0</v>
      </c>
      <c r="K244" s="144">
        <v>-1054</v>
      </c>
      <c r="L244" s="144">
        <v>-13967</v>
      </c>
      <c r="M244" s="144">
        <v>-107</v>
      </c>
      <c r="N244" s="144">
        <v>-796</v>
      </c>
      <c r="O244" s="144">
        <v>-1064</v>
      </c>
      <c r="P244" s="144">
        <v>-1326</v>
      </c>
      <c r="Q244" s="144">
        <v>-249</v>
      </c>
      <c r="R244" s="144">
        <v>-6569</v>
      </c>
      <c r="S244" s="144">
        <v>-6895</v>
      </c>
      <c r="T244" s="144">
        <v>-6972</v>
      </c>
      <c r="U244" s="144">
        <v>-160</v>
      </c>
      <c r="V244" s="144">
        <v>-292</v>
      </c>
      <c r="W244" s="144">
        <v>-372</v>
      </c>
      <c r="X244" s="144">
        <v>-585</v>
      </c>
      <c r="Y244" s="144">
        <v>-89</v>
      </c>
      <c r="Z244" s="144">
        <v>-191</v>
      </c>
      <c r="AA244" s="144">
        <v>-284</v>
      </c>
      <c r="AB244" s="144">
        <v>-328</v>
      </c>
      <c r="AC244" s="144">
        <v>-41</v>
      </c>
      <c r="AD244" s="144">
        <v>-84</v>
      </c>
      <c r="AE244" s="144">
        <v>-135</v>
      </c>
      <c r="AF244" s="144">
        <v>-164</v>
      </c>
      <c r="AG244" s="144">
        <v>-41</v>
      </c>
      <c r="AH244" s="144">
        <v>-53</v>
      </c>
      <c r="AI244" s="144"/>
      <c r="AJ244" s="144">
        <f t="shared" ref="AJ244:AL254" si="142">SUMIFS($E244:$R244,$E$4:$R$4,AJ$6)</f>
        <v>0</v>
      </c>
      <c r="AK244" s="144">
        <f t="shared" si="142"/>
        <v>-13967</v>
      </c>
      <c r="AL244" s="144">
        <f t="shared" si="142"/>
        <v>-1326</v>
      </c>
      <c r="AM244" s="144">
        <f t="shared" ref="AM244:AM254" si="143">SUMIFS($E244:$T244,$E$4:$T$4,AM$6)</f>
        <v>-6972</v>
      </c>
      <c r="AN244" s="144">
        <f t="shared" ref="AN244:AP254" si="144">SUMIFS($E244:$AI244,$E$4:$AI$4,AN$6)</f>
        <v>-585</v>
      </c>
      <c r="AO244" s="144">
        <f t="shared" si="144"/>
        <v>-328</v>
      </c>
      <c r="AP244" s="144">
        <f t="shared" si="144"/>
        <v>-164</v>
      </c>
    </row>
    <row r="245" spans="3:42" s="50" customFormat="1" ht="18">
      <c r="C245" s="145" t="s">
        <v>408</v>
      </c>
      <c r="D245" s="145" t="s">
        <v>563</v>
      </c>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v>-207181</v>
      </c>
      <c r="AA245" s="144">
        <v>-424231</v>
      </c>
      <c r="AB245" s="144">
        <v>-424440</v>
      </c>
      <c r="AC245" s="144">
        <v>0</v>
      </c>
      <c r="AD245" s="144">
        <v>-5052</v>
      </c>
      <c r="AE245" s="144">
        <v>-5052</v>
      </c>
      <c r="AF245" s="144">
        <v>-5068</v>
      </c>
      <c r="AG245" s="144">
        <v>-48</v>
      </c>
      <c r="AH245" s="144">
        <v>0</v>
      </c>
      <c r="AI245" s="144"/>
      <c r="AJ245" s="144">
        <f t="shared" si="142"/>
        <v>0</v>
      </c>
      <c r="AK245" s="144">
        <f t="shared" si="142"/>
        <v>0</v>
      </c>
      <c r="AL245" s="144">
        <f t="shared" si="142"/>
        <v>0</v>
      </c>
      <c r="AM245" s="144">
        <f t="shared" si="143"/>
        <v>0</v>
      </c>
      <c r="AN245" s="144">
        <f t="shared" si="144"/>
        <v>0</v>
      </c>
      <c r="AO245" s="144">
        <f t="shared" si="144"/>
        <v>-424440</v>
      </c>
      <c r="AP245" s="144">
        <f t="shared" si="144"/>
        <v>-5068</v>
      </c>
    </row>
    <row r="246" spans="3:42" s="50" customFormat="1" ht="18">
      <c r="C246" s="145" t="s">
        <v>213</v>
      </c>
      <c r="D246" s="145" t="s">
        <v>564</v>
      </c>
      <c r="E246" s="144">
        <v>0</v>
      </c>
      <c r="F246" s="144">
        <v>0</v>
      </c>
      <c r="G246" s="144">
        <v>0</v>
      </c>
      <c r="H246" s="144">
        <v>0</v>
      </c>
      <c r="I246" s="144">
        <v>0</v>
      </c>
      <c r="J246" s="144">
        <v>0</v>
      </c>
      <c r="K246" s="144">
        <v>13000</v>
      </c>
      <c r="L246" s="144">
        <v>13000</v>
      </c>
      <c r="M246" s="144">
        <v>0</v>
      </c>
      <c r="N246" s="144">
        <v>0</v>
      </c>
      <c r="O246" s="144">
        <v>0</v>
      </c>
      <c r="P246" s="144">
        <v>0</v>
      </c>
      <c r="Q246" s="144">
        <v>0</v>
      </c>
      <c r="R246" s="144">
        <v>0</v>
      </c>
      <c r="S246" s="144">
        <v>0</v>
      </c>
      <c r="T246" s="144">
        <v>0</v>
      </c>
      <c r="U246" s="144">
        <v>0</v>
      </c>
      <c r="V246" s="144">
        <v>0</v>
      </c>
      <c r="W246" s="144">
        <v>0</v>
      </c>
      <c r="X246" s="144">
        <v>0</v>
      </c>
      <c r="Y246" s="144">
        <v>0</v>
      </c>
      <c r="Z246" s="144">
        <v>0</v>
      </c>
      <c r="AA246" s="144">
        <v>0</v>
      </c>
      <c r="AB246" s="144">
        <v>0</v>
      </c>
      <c r="AC246" s="144">
        <v>0</v>
      </c>
      <c r="AD246" s="144">
        <v>0</v>
      </c>
      <c r="AE246" s="144">
        <v>0</v>
      </c>
      <c r="AF246" s="144">
        <v>0</v>
      </c>
      <c r="AG246" s="144">
        <v>0</v>
      </c>
      <c r="AH246" s="144">
        <v>0</v>
      </c>
      <c r="AI246" s="144"/>
      <c r="AJ246" s="144">
        <f t="shared" si="142"/>
        <v>0</v>
      </c>
      <c r="AK246" s="144">
        <f t="shared" si="142"/>
        <v>13000</v>
      </c>
      <c r="AL246" s="144">
        <f t="shared" si="142"/>
        <v>0</v>
      </c>
      <c r="AM246" s="144">
        <f t="shared" si="143"/>
        <v>0</v>
      </c>
      <c r="AN246" s="144">
        <f t="shared" si="144"/>
        <v>0</v>
      </c>
      <c r="AO246" s="144">
        <f t="shared" si="144"/>
        <v>0</v>
      </c>
      <c r="AP246" s="144">
        <f t="shared" si="144"/>
        <v>0</v>
      </c>
    </row>
    <row r="247" spans="3:42" s="50" customFormat="1" ht="18">
      <c r="C247" s="145" t="s">
        <v>407</v>
      </c>
      <c r="D247" s="145" t="s">
        <v>565</v>
      </c>
      <c r="E247" s="144">
        <v>0</v>
      </c>
      <c r="F247" s="144">
        <v>0</v>
      </c>
      <c r="G247" s="144">
        <v>0</v>
      </c>
      <c r="H247" s="144">
        <v>0</v>
      </c>
      <c r="I247" s="144">
        <v>0</v>
      </c>
      <c r="J247" s="144">
        <v>0</v>
      </c>
      <c r="K247" s="144">
        <v>0</v>
      </c>
      <c r="L247" s="144">
        <v>334678</v>
      </c>
      <c r="M247" s="144">
        <v>0</v>
      </c>
      <c r="N247" s="144">
        <v>0</v>
      </c>
      <c r="O247" s="144">
        <v>427500</v>
      </c>
      <c r="P247" s="144">
        <v>427500</v>
      </c>
      <c r="Q247" s="144">
        <v>0</v>
      </c>
      <c r="R247" s="144">
        <v>0</v>
      </c>
      <c r="S247" s="144">
        <v>0</v>
      </c>
      <c r="T247" s="144">
        <v>0</v>
      </c>
      <c r="U247" s="144">
        <v>0</v>
      </c>
      <c r="V247" s="144">
        <v>0</v>
      </c>
      <c r="W247" s="144">
        <v>0</v>
      </c>
      <c r="X247" s="144">
        <v>0</v>
      </c>
      <c r="Y247" s="144">
        <v>0</v>
      </c>
      <c r="Z247" s="144">
        <v>0</v>
      </c>
      <c r="AA247" s="144">
        <v>0</v>
      </c>
      <c r="AB247" s="144">
        <v>0</v>
      </c>
      <c r="AC247" s="144">
        <v>0</v>
      </c>
      <c r="AD247" s="144">
        <v>167022</v>
      </c>
      <c r="AE247" s="144">
        <v>167304</v>
      </c>
      <c r="AF247" s="144">
        <v>167316</v>
      </c>
      <c r="AG247" s="144">
        <v>0</v>
      </c>
      <c r="AH247" s="144">
        <v>0</v>
      </c>
      <c r="AI247" s="144"/>
      <c r="AJ247" s="144">
        <f t="shared" si="142"/>
        <v>0</v>
      </c>
      <c r="AK247" s="144">
        <f t="shared" si="142"/>
        <v>334678</v>
      </c>
      <c r="AL247" s="144">
        <f t="shared" si="142"/>
        <v>427500</v>
      </c>
      <c r="AM247" s="144">
        <f t="shared" si="143"/>
        <v>0</v>
      </c>
      <c r="AN247" s="144">
        <f t="shared" si="144"/>
        <v>0</v>
      </c>
      <c r="AO247" s="144">
        <f t="shared" si="144"/>
        <v>0</v>
      </c>
      <c r="AP247" s="144">
        <f t="shared" si="144"/>
        <v>167316</v>
      </c>
    </row>
    <row r="248" spans="3:42" s="50" customFormat="1" ht="18">
      <c r="C248" s="145" t="s">
        <v>209</v>
      </c>
      <c r="D248" s="145" t="s">
        <v>244</v>
      </c>
      <c r="E248" s="144">
        <v>0</v>
      </c>
      <c r="F248" s="144">
        <v>0</v>
      </c>
      <c r="G248" s="144">
        <v>0</v>
      </c>
      <c r="H248" s="144">
        <v>0</v>
      </c>
      <c r="I248" s="144">
        <v>0</v>
      </c>
      <c r="J248" s="144">
        <v>0</v>
      </c>
      <c r="K248" s="144">
        <v>-3557</v>
      </c>
      <c r="L248" s="144">
        <v>-26490</v>
      </c>
      <c r="M248" s="144">
        <v>0</v>
      </c>
      <c r="N248" s="144">
        <v>0</v>
      </c>
      <c r="O248" s="144">
        <v>-23068</v>
      </c>
      <c r="P248" s="144">
        <v>-23432</v>
      </c>
      <c r="Q248" s="144">
        <v>0</v>
      </c>
      <c r="R248" s="144">
        <v>0</v>
      </c>
      <c r="S248" s="144">
        <v>0</v>
      </c>
      <c r="T248" s="144">
        <v>0</v>
      </c>
      <c r="U248" s="144">
        <v>0</v>
      </c>
      <c r="V248" s="144">
        <v>0</v>
      </c>
      <c r="W248" s="144">
        <v>0</v>
      </c>
      <c r="X248" s="144">
        <v>0</v>
      </c>
      <c r="Y248" s="144">
        <v>0</v>
      </c>
      <c r="Z248" s="144">
        <v>0</v>
      </c>
      <c r="AA248" s="144">
        <v>0</v>
      </c>
      <c r="AB248" s="144">
        <v>0</v>
      </c>
      <c r="AC248" s="144">
        <v>0</v>
      </c>
      <c r="AD248" s="144">
        <v>0</v>
      </c>
      <c r="AE248" s="144">
        <v>0</v>
      </c>
      <c r="AF248" s="144">
        <v>0</v>
      </c>
      <c r="AG248" s="144">
        <v>0</v>
      </c>
      <c r="AH248" s="144">
        <v>0</v>
      </c>
      <c r="AI248" s="144"/>
      <c r="AJ248" s="144">
        <f t="shared" si="142"/>
        <v>0</v>
      </c>
      <c r="AK248" s="144">
        <f t="shared" si="142"/>
        <v>-26490</v>
      </c>
      <c r="AL248" s="144">
        <f t="shared" si="142"/>
        <v>-23432</v>
      </c>
      <c r="AM248" s="144">
        <f t="shared" si="143"/>
        <v>0</v>
      </c>
      <c r="AN248" s="144">
        <f t="shared" si="144"/>
        <v>0</v>
      </c>
      <c r="AO248" s="144">
        <f t="shared" si="144"/>
        <v>0</v>
      </c>
      <c r="AP248" s="144">
        <f t="shared" si="144"/>
        <v>0</v>
      </c>
    </row>
    <row r="249" spans="3:42" s="50" customFormat="1" ht="18">
      <c r="C249" s="145" t="s">
        <v>214</v>
      </c>
      <c r="D249" s="145" t="s">
        <v>566</v>
      </c>
      <c r="E249" s="144">
        <v>0</v>
      </c>
      <c r="F249" s="144">
        <v>0</v>
      </c>
      <c r="G249" s="144">
        <v>0</v>
      </c>
      <c r="H249" s="144">
        <v>0</v>
      </c>
      <c r="I249" s="144">
        <v>0</v>
      </c>
      <c r="J249" s="144">
        <v>0</v>
      </c>
      <c r="K249" s="144">
        <v>0</v>
      </c>
      <c r="L249" s="144">
        <v>-62</v>
      </c>
      <c r="M249" s="144">
        <v>0</v>
      </c>
      <c r="N249" s="144">
        <v>0</v>
      </c>
      <c r="O249" s="144">
        <v>0</v>
      </c>
      <c r="P249" s="144">
        <v>0</v>
      </c>
      <c r="Q249" s="144">
        <v>0</v>
      </c>
      <c r="R249" s="144">
        <v>0</v>
      </c>
      <c r="S249" s="144">
        <v>0</v>
      </c>
      <c r="T249" s="144">
        <v>0</v>
      </c>
      <c r="U249" s="144">
        <v>0</v>
      </c>
      <c r="V249" s="144">
        <v>0</v>
      </c>
      <c r="W249" s="144">
        <v>0</v>
      </c>
      <c r="X249" s="144">
        <v>0</v>
      </c>
      <c r="Y249" s="144">
        <v>0</v>
      </c>
      <c r="Z249" s="144">
        <v>0</v>
      </c>
      <c r="AA249" s="144">
        <v>0</v>
      </c>
      <c r="AB249" s="144">
        <v>0</v>
      </c>
      <c r="AC249" s="144">
        <v>0</v>
      </c>
      <c r="AD249" s="144">
        <v>0</v>
      </c>
      <c r="AE249" s="144">
        <v>0</v>
      </c>
      <c r="AF249" s="144">
        <v>0</v>
      </c>
      <c r="AG249" s="144">
        <v>0</v>
      </c>
      <c r="AH249" s="144">
        <v>0</v>
      </c>
      <c r="AI249" s="144"/>
      <c r="AJ249" s="144">
        <f t="shared" si="142"/>
        <v>0</v>
      </c>
      <c r="AK249" s="144">
        <f t="shared" si="142"/>
        <v>-62</v>
      </c>
      <c r="AL249" s="144">
        <f t="shared" si="142"/>
        <v>0</v>
      </c>
      <c r="AM249" s="144">
        <f t="shared" si="143"/>
        <v>0</v>
      </c>
      <c r="AN249" s="144">
        <f t="shared" si="144"/>
        <v>0</v>
      </c>
      <c r="AO249" s="144">
        <f t="shared" si="144"/>
        <v>0</v>
      </c>
      <c r="AP249" s="144">
        <f t="shared" si="144"/>
        <v>0</v>
      </c>
    </row>
    <row r="250" spans="3:42" s="50" customFormat="1" ht="18">
      <c r="C250" s="145" t="s">
        <v>122</v>
      </c>
      <c r="D250" s="145" t="s">
        <v>530</v>
      </c>
      <c r="E250" s="144">
        <v>0</v>
      </c>
      <c r="F250" s="144">
        <v>0</v>
      </c>
      <c r="G250" s="144">
        <v>0</v>
      </c>
      <c r="H250" s="144">
        <v>0</v>
      </c>
      <c r="I250" s="144">
        <v>0</v>
      </c>
      <c r="J250" s="144">
        <v>0</v>
      </c>
      <c r="K250" s="144">
        <v>0</v>
      </c>
      <c r="L250" s="144">
        <v>0</v>
      </c>
      <c r="M250" s="144">
        <v>0</v>
      </c>
      <c r="N250" s="144">
        <v>0</v>
      </c>
      <c r="O250" s="144">
        <v>-4985</v>
      </c>
      <c r="P250" s="144">
        <v>-10989</v>
      </c>
      <c r="Q250" s="144">
        <v>0</v>
      </c>
      <c r="R250" s="144">
        <v>0</v>
      </c>
      <c r="S250" s="144">
        <v>0</v>
      </c>
      <c r="T250" s="144">
        <v>0</v>
      </c>
      <c r="U250" s="144">
        <v>0</v>
      </c>
      <c r="V250" s="144">
        <v>0</v>
      </c>
      <c r="W250" s="144">
        <v>0</v>
      </c>
      <c r="X250" s="144">
        <v>0</v>
      </c>
      <c r="Y250" s="144">
        <v>0</v>
      </c>
      <c r="Z250" s="144">
        <v>0</v>
      </c>
      <c r="AA250" s="144">
        <v>0</v>
      </c>
      <c r="AB250" s="144">
        <v>0</v>
      </c>
      <c r="AC250" s="144">
        <v>0</v>
      </c>
      <c r="AD250" s="144">
        <v>0</v>
      </c>
      <c r="AE250" s="144">
        <v>0</v>
      </c>
      <c r="AF250" s="144">
        <v>0</v>
      </c>
      <c r="AG250" s="144">
        <v>0</v>
      </c>
      <c r="AH250" s="144">
        <v>0</v>
      </c>
      <c r="AI250" s="144"/>
      <c r="AJ250" s="144">
        <f t="shared" si="142"/>
        <v>0</v>
      </c>
      <c r="AK250" s="144">
        <f t="shared" si="142"/>
        <v>0</v>
      </c>
      <c r="AL250" s="144">
        <f t="shared" si="142"/>
        <v>-10989</v>
      </c>
      <c r="AM250" s="144">
        <f t="shared" si="143"/>
        <v>0</v>
      </c>
      <c r="AN250" s="144">
        <f t="shared" si="144"/>
        <v>0</v>
      </c>
      <c r="AO250" s="144">
        <f t="shared" si="144"/>
        <v>0</v>
      </c>
      <c r="AP250" s="144">
        <f t="shared" si="144"/>
        <v>0</v>
      </c>
    </row>
    <row r="251" spans="3:42" s="50" customFormat="1" ht="18">
      <c r="C251" s="145" t="s">
        <v>196</v>
      </c>
      <c r="D251" s="145" t="s">
        <v>140</v>
      </c>
      <c r="E251" s="144">
        <v>0</v>
      </c>
      <c r="F251" s="144">
        <v>0</v>
      </c>
      <c r="G251" s="144">
        <v>0</v>
      </c>
      <c r="H251" s="144">
        <v>0</v>
      </c>
      <c r="I251" s="144">
        <v>0</v>
      </c>
      <c r="J251" s="144">
        <v>0</v>
      </c>
      <c r="K251" s="144">
        <v>-61</v>
      </c>
      <c r="L251" s="144">
        <v>0</v>
      </c>
      <c r="M251" s="144">
        <v>0</v>
      </c>
      <c r="N251" s="144">
        <v>0</v>
      </c>
      <c r="O251" s="144">
        <v>0</v>
      </c>
      <c r="P251" s="144">
        <v>0</v>
      </c>
      <c r="Q251" s="144">
        <v>0</v>
      </c>
      <c r="R251" s="144">
        <v>0</v>
      </c>
      <c r="S251" s="144">
        <v>0</v>
      </c>
      <c r="T251" s="144">
        <v>0</v>
      </c>
      <c r="U251" s="144">
        <v>0</v>
      </c>
      <c r="V251" s="144">
        <v>0</v>
      </c>
      <c r="W251" s="144">
        <v>0</v>
      </c>
      <c r="X251" s="144">
        <v>0</v>
      </c>
      <c r="Y251" s="144">
        <v>0</v>
      </c>
      <c r="Z251" s="144"/>
      <c r="AA251" s="144">
        <v>0</v>
      </c>
      <c r="AB251" s="144">
        <v>0</v>
      </c>
      <c r="AC251" s="144">
        <v>0</v>
      </c>
      <c r="AD251" s="144">
        <v>0</v>
      </c>
      <c r="AE251" s="144">
        <v>0</v>
      </c>
      <c r="AF251" s="144">
        <v>0</v>
      </c>
      <c r="AG251" s="144">
        <v>0</v>
      </c>
      <c r="AH251" s="144">
        <v>0</v>
      </c>
      <c r="AI251" s="144"/>
      <c r="AJ251" s="144">
        <f t="shared" si="142"/>
        <v>0</v>
      </c>
      <c r="AK251" s="144">
        <f t="shared" si="142"/>
        <v>0</v>
      </c>
      <c r="AL251" s="144">
        <f t="shared" si="142"/>
        <v>0</v>
      </c>
      <c r="AM251" s="144">
        <f t="shared" si="143"/>
        <v>0</v>
      </c>
      <c r="AN251" s="144">
        <f t="shared" si="144"/>
        <v>0</v>
      </c>
      <c r="AO251" s="144">
        <f t="shared" si="144"/>
        <v>0</v>
      </c>
      <c r="AP251" s="144">
        <f t="shared" si="144"/>
        <v>0</v>
      </c>
    </row>
    <row r="252" spans="3:42" s="50" customFormat="1" ht="18">
      <c r="C252" s="145" t="s">
        <v>218</v>
      </c>
      <c r="D252" s="145" t="s">
        <v>567</v>
      </c>
      <c r="E252" s="144">
        <v>0</v>
      </c>
      <c r="F252" s="144">
        <v>0</v>
      </c>
      <c r="G252" s="144">
        <v>0</v>
      </c>
      <c r="H252" s="144">
        <v>0</v>
      </c>
      <c r="I252" s="144">
        <v>0</v>
      </c>
      <c r="J252" s="144">
        <v>0</v>
      </c>
      <c r="K252" s="144">
        <v>0</v>
      </c>
      <c r="L252" s="144">
        <v>0</v>
      </c>
      <c r="M252" s="144">
        <v>0</v>
      </c>
      <c r="N252" s="144">
        <v>0</v>
      </c>
      <c r="O252" s="144">
        <v>0</v>
      </c>
      <c r="P252" s="144">
        <v>0</v>
      </c>
      <c r="Q252" s="144">
        <v>0</v>
      </c>
      <c r="R252" s="144">
        <v>0</v>
      </c>
      <c r="S252" s="144">
        <v>0</v>
      </c>
      <c r="T252" s="144">
        <v>0</v>
      </c>
      <c r="U252" s="144">
        <v>0</v>
      </c>
      <c r="V252" s="144">
        <v>0</v>
      </c>
      <c r="W252" s="144">
        <v>0</v>
      </c>
      <c r="X252" s="144">
        <v>0</v>
      </c>
      <c r="Y252" s="144">
        <v>0</v>
      </c>
      <c r="Z252" s="144"/>
      <c r="AA252" s="144">
        <v>0</v>
      </c>
      <c r="AB252" s="144">
        <v>0</v>
      </c>
      <c r="AC252" s="144">
        <v>0</v>
      </c>
      <c r="AD252" s="144">
        <v>0</v>
      </c>
      <c r="AE252" s="144">
        <v>0</v>
      </c>
      <c r="AF252" s="144">
        <v>0</v>
      </c>
      <c r="AG252" s="144">
        <v>0</v>
      </c>
      <c r="AH252" s="144">
        <v>0</v>
      </c>
      <c r="AI252" s="144"/>
      <c r="AJ252" s="144">
        <f t="shared" si="142"/>
        <v>0</v>
      </c>
      <c r="AK252" s="144">
        <f t="shared" si="142"/>
        <v>0</v>
      </c>
      <c r="AL252" s="144">
        <f t="shared" si="142"/>
        <v>0</v>
      </c>
      <c r="AM252" s="144">
        <f t="shared" si="143"/>
        <v>0</v>
      </c>
      <c r="AN252" s="144">
        <f t="shared" si="144"/>
        <v>0</v>
      </c>
      <c r="AO252" s="144">
        <f t="shared" si="144"/>
        <v>0</v>
      </c>
      <c r="AP252" s="144">
        <f t="shared" si="144"/>
        <v>0</v>
      </c>
    </row>
    <row r="253" spans="3:42" s="50" customFormat="1" ht="18">
      <c r="C253" s="145" t="s">
        <v>360</v>
      </c>
      <c r="D253" s="145" t="s">
        <v>361</v>
      </c>
      <c r="E253" s="144">
        <v>0</v>
      </c>
      <c r="F253" s="144">
        <v>0</v>
      </c>
      <c r="G253" s="144">
        <v>0</v>
      </c>
      <c r="H253" s="144">
        <v>0</v>
      </c>
      <c r="I253" s="144">
        <v>0</v>
      </c>
      <c r="J253" s="144">
        <v>0</v>
      </c>
      <c r="K253" s="144">
        <v>0</v>
      </c>
      <c r="L253" s="144">
        <v>0</v>
      </c>
      <c r="M253" s="144">
        <v>0</v>
      </c>
      <c r="N253" s="144">
        <v>-4349</v>
      </c>
      <c r="O253" s="144">
        <v>-4665</v>
      </c>
      <c r="P253" s="144">
        <v>-4665</v>
      </c>
      <c r="Q253" s="144">
        <v>0</v>
      </c>
      <c r="R253" s="144">
        <v>-2</v>
      </c>
      <c r="S253" s="144">
        <v>-2</v>
      </c>
      <c r="T253" s="144">
        <v>-2</v>
      </c>
      <c r="U253" s="144">
        <v>0</v>
      </c>
      <c r="V253" s="144">
        <v>0</v>
      </c>
      <c r="W253" s="144">
        <v>0</v>
      </c>
      <c r="X253" s="144">
        <v>0</v>
      </c>
      <c r="Y253" s="144">
        <v>0</v>
      </c>
      <c r="Z253" s="144">
        <v>-5</v>
      </c>
      <c r="AA253" s="144">
        <v>-5</v>
      </c>
      <c r="AB253" s="144">
        <v>-10</v>
      </c>
      <c r="AC253" s="144">
        <v>0</v>
      </c>
      <c r="AD253" s="144">
        <v>0</v>
      </c>
      <c r="AE253" s="144">
        <v>-162</v>
      </c>
      <c r="AF253" s="144">
        <v>-318</v>
      </c>
      <c r="AG253" s="144">
        <v>-104</v>
      </c>
      <c r="AH253" s="144">
        <v>-104</v>
      </c>
      <c r="AI253" s="144"/>
      <c r="AJ253" s="144">
        <f t="shared" si="142"/>
        <v>0</v>
      </c>
      <c r="AK253" s="144">
        <f t="shared" si="142"/>
        <v>0</v>
      </c>
      <c r="AL253" s="144">
        <f t="shared" si="142"/>
        <v>-4665</v>
      </c>
      <c r="AM253" s="144">
        <f t="shared" si="143"/>
        <v>-2</v>
      </c>
      <c r="AN253" s="144">
        <f t="shared" si="144"/>
        <v>0</v>
      </c>
      <c r="AO253" s="144">
        <f t="shared" si="144"/>
        <v>-10</v>
      </c>
      <c r="AP253" s="144">
        <f t="shared" si="144"/>
        <v>-318</v>
      </c>
    </row>
    <row r="254" spans="3:42" s="50" customFormat="1" ht="18">
      <c r="C254" s="145" t="s">
        <v>409</v>
      </c>
      <c r="D254" s="145" t="s">
        <v>568</v>
      </c>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c r="AA254" s="144">
        <v>764</v>
      </c>
      <c r="AB254" s="144">
        <v>3431</v>
      </c>
      <c r="AC254" s="144">
        <v>0</v>
      </c>
      <c r="AD254" s="144">
        <v>-51</v>
      </c>
      <c r="AE254" s="144">
        <v>60</v>
      </c>
      <c r="AF254" s="144">
        <v>60</v>
      </c>
      <c r="AG254" s="144">
        <v>0</v>
      </c>
      <c r="AH254" s="144">
        <v>0</v>
      </c>
      <c r="AI254" s="144"/>
      <c r="AJ254" s="144">
        <f t="shared" si="142"/>
        <v>0</v>
      </c>
      <c r="AK254" s="144">
        <f t="shared" si="142"/>
        <v>0</v>
      </c>
      <c r="AL254" s="144">
        <f t="shared" si="142"/>
        <v>0</v>
      </c>
      <c r="AM254" s="144">
        <f t="shared" si="143"/>
        <v>0</v>
      </c>
      <c r="AN254" s="144">
        <f t="shared" si="144"/>
        <v>0</v>
      </c>
      <c r="AO254" s="144">
        <f t="shared" si="144"/>
        <v>3431</v>
      </c>
      <c r="AP254" s="144">
        <f t="shared" si="144"/>
        <v>60</v>
      </c>
    </row>
    <row r="255" spans="3:42" s="47" customFormat="1" ht="6" customHeight="1">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c r="AB255" s="139"/>
      <c r="AC255" s="139"/>
      <c r="AD255" s="139"/>
      <c r="AE255" s="139"/>
      <c r="AF255" s="139"/>
      <c r="AG255" s="139"/>
      <c r="AH255" s="139"/>
      <c r="AI255" s="139"/>
      <c r="AJ255" s="139"/>
      <c r="AK255" s="139"/>
      <c r="AL255" s="139"/>
      <c r="AM255" s="139"/>
      <c r="AN255" s="139"/>
      <c r="AO255" s="139"/>
      <c r="AP255" s="139"/>
    </row>
    <row r="256" spans="3:42" s="62" customFormat="1" ht="18">
      <c r="C256" s="147" t="s">
        <v>495</v>
      </c>
      <c r="D256" s="147" t="s">
        <v>569</v>
      </c>
      <c r="E256" s="149">
        <f t="shared" ref="E256:Z256" si="145">SUM(E244:E254)</f>
        <v>0</v>
      </c>
      <c r="F256" s="149">
        <f t="shared" si="145"/>
        <v>0</v>
      </c>
      <c r="G256" s="149">
        <f t="shared" si="145"/>
        <v>0</v>
      </c>
      <c r="H256" s="149">
        <f t="shared" si="145"/>
        <v>0</v>
      </c>
      <c r="I256" s="149">
        <f t="shared" si="145"/>
        <v>0</v>
      </c>
      <c r="J256" s="149">
        <f t="shared" si="145"/>
        <v>0</v>
      </c>
      <c r="K256" s="149">
        <f t="shared" si="145"/>
        <v>8328</v>
      </c>
      <c r="L256" s="149">
        <f t="shared" si="145"/>
        <v>307159</v>
      </c>
      <c r="M256" s="149">
        <f t="shared" si="145"/>
        <v>-107</v>
      </c>
      <c r="N256" s="149">
        <f t="shared" si="145"/>
        <v>-5145</v>
      </c>
      <c r="O256" s="149">
        <f t="shared" si="145"/>
        <v>393718</v>
      </c>
      <c r="P256" s="149">
        <f t="shared" si="145"/>
        <v>387088</v>
      </c>
      <c r="Q256" s="149">
        <f t="shared" si="145"/>
        <v>-249</v>
      </c>
      <c r="R256" s="149">
        <f t="shared" si="145"/>
        <v>-6571</v>
      </c>
      <c r="S256" s="149">
        <f t="shared" si="145"/>
        <v>-6897</v>
      </c>
      <c r="T256" s="149">
        <f t="shared" si="145"/>
        <v>-6974</v>
      </c>
      <c r="U256" s="149">
        <f t="shared" si="145"/>
        <v>-160</v>
      </c>
      <c r="V256" s="149">
        <f t="shared" si="145"/>
        <v>-292</v>
      </c>
      <c r="W256" s="149">
        <f t="shared" si="145"/>
        <v>-372</v>
      </c>
      <c r="X256" s="149">
        <f t="shared" si="145"/>
        <v>-585</v>
      </c>
      <c r="Y256" s="149">
        <f t="shared" si="145"/>
        <v>-89</v>
      </c>
      <c r="Z256" s="149">
        <f t="shared" si="145"/>
        <v>-207377</v>
      </c>
      <c r="AA256" s="149">
        <f t="shared" ref="AA256:AH256" si="146">SUM(AA244:AA254)</f>
        <v>-423756</v>
      </c>
      <c r="AB256" s="149">
        <f t="shared" si="146"/>
        <v>-421347</v>
      </c>
      <c r="AC256" s="149">
        <f t="shared" si="146"/>
        <v>-41</v>
      </c>
      <c r="AD256" s="149">
        <f t="shared" si="146"/>
        <v>161835</v>
      </c>
      <c r="AE256" s="149">
        <f t="shared" si="146"/>
        <v>162015</v>
      </c>
      <c r="AF256" s="149">
        <f t="shared" si="146"/>
        <v>161826</v>
      </c>
      <c r="AG256" s="149">
        <f t="shared" si="146"/>
        <v>-193</v>
      </c>
      <c r="AH256" s="149">
        <f t="shared" si="146"/>
        <v>-157</v>
      </c>
      <c r="AI256" s="143"/>
      <c r="AJ256" s="149">
        <f t="shared" ref="AJ256:AL258" si="147">SUMIFS($E256:$R256,$E$4:$R$4,AJ$6)</f>
        <v>0</v>
      </c>
      <c r="AK256" s="149">
        <f t="shared" si="147"/>
        <v>307159</v>
      </c>
      <c r="AL256" s="149">
        <f t="shared" si="147"/>
        <v>387088</v>
      </c>
      <c r="AM256" s="149">
        <f>SUMIFS($E256:$T256,$E$4:$T$4,AM$6)</f>
        <v>-6974</v>
      </c>
      <c r="AN256" s="149">
        <f t="shared" ref="AN256:AP258" si="148">SUMIFS($E256:$AI256,$E$4:$AI$4,AN$6)</f>
        <v>-585</v>
      </c>
      <c r="AO256" s="149">
        <f t="shared" si="148"/>
        <v>-421347</v>
      </c>
      <c r="AP256" s="149">
        <f t="shared" si="148"/>
        <v>161826</v>
      </c>
    </row>
    <row r="257" spans="3:42" s="47" customFormat="1" ht="6" customHeight="1">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c r="AB257" s="139"/>
      <c r="AC257" s="139"/>
      <c r="AD257" s="139"/>
      <c r="AE257" s="139"/>
      <c r="AF257" s="139"/>
      <c r="AG257" s="139"/>
      <c r="AH257" s="139"/>
      <c r="AI257" s="139"/>
      <c r="AJ257" s="139">
        <f t="shared" si="147"/>
        <v>0</v>
      </c>
      <c r="AK257" s="139">
        <f t="shared" si="147"/>
        <v>0</v>
      </c>
      <c r="AL257" s="139">
        <f t="shared" si="147"/>
        <v>0</v>
      </c>
      <c r="AM257" s="139">
        <f>SUMIFS($E257:$T257,$E$4:$T$4,AM$6)</f>
        <v>0</v>
      </c>
      <c r="AN257" s="139">
        <f t="shared" si="148"/>
        <v>0</v>
      </c>
      <c r="AO257" s="139">
        <f t="shared" si="148"/>
        <v>0</v>
      </c>
      <c r="AP257" s="139">
        <f t="shared" si="148"/>
        <v>0</v>
      </c>
    </row>
    <row r="258" spans="3:42" s="50" customFormat="1" ht="18">
      <c r="C258" s="145" t="s">
        <v>198</v>
      </c>
      <c r="D258" s="145" t="s">
        <v>570</v>
      </c>
      <c r="E258" s="144"/>
      <c r="F258" s="144"/>
      <c r="G258" s="144"/>
      <c r="H258" s="144"/>
      <c r="I258" s="144"/>
      <c r="J258" s="144"/>
      <c r="K258" s="144"/>
      <c r="L258" s="144"/>
      <c r="M258" s="144"/>
      <c r="N258" s="144">
        <v>0</v>
      </c>
      <c r="O258" s="144">
        <v>-2595</v>
      </c>
      <c r="P258" s="144">
        <v>-2427</v>
      </c>
      <c r="Q258" s="144">
        <v>-6056</v>
      </c>
      <c r="R258" s="144">
        <v>-5183</v>
      </c>
      <c r="S258" s="144">
        <v>-6999</v>
      </c>
      <c r="T258" s="144">
        <v>-4673</v>
      </c>
      <c r="U258" s="144">
        <v>-305</v>
      </c>
      <c r="V258" s="144">
        <v>-134</v>
      </c>
      <c r="W258" s="144">
        <v>-651</v>
      </c>
      <c r="X258" s="144">
        <v>386</v>
      </c>
      <c r="Y258" s="144">
        <v>176</v>
      </c>
      <c r="Z258" s="144">
        <v>1015</v>
      </c>
      <c r="AA258" s="144">
        <v>1347</v>
      </c>
      <c r="AB258" s="144">
        <v>1931</v>
      </c>
      <c r="AC258" s="144">
        <v>3990</v>
      </c>
      <c r="AD258" s="144">
        <v>23</v>
      </c>
      <c r="AE258" s="144">
        <v>-150</v>
      </c>
      <c r="AF258" s="144">
        <v>75</v>
      </c>
      <c r="AG258" s="144">
        <v>-455</v>
      </c>
      <c r="AH258" s="144">
        <v>-545</v>
      </c>
      <c r="AI258" s="144"/>
      <c r="AJ258" s="144">
        <f t="shared" si="147"/>
        <v>0</v>
      </c>
      <c r="AK258" s="144">
        <f t="shared" si="147"/>
        <v>0</v>
      </c>
      <c r="AL258" s="144">
        <f t="shared" si="147"/>
        <v>-2427</v>
      </c>
      <c r="AM258" s="144">
        <f>SUMIFS($E258:$T258,$E$4:$T$4,AM$6)</f>
        <v>-4673</v>
      </c>
      <c r="AN258" s="144">
        <f t="shared" si="148"/>
        <v>386</v>
      </c>
      <c r="AO258" s="144">
        <f t="shared" si="148"/>
        <v>1931</v>
      </c>
      <c r="AP258" s="144">
        <f t="shared" si="148"/>
        <v>75</v>
      </c>
    </row>
    <row r="259" spans="3:42" s="47" customFormat="1" ht="6" customHeight="1">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c r="AB259" s="139"/>
      <c r="AC259" s="139"/>
      <c r="AD259" s="139"/>
      <c r="AE259" s="139"/>
      <c r="AF259" s="139"/>
      <c r="AG259" s="139"/>
      <c r="AH259" s="139"/>
      <c r="AI259" s="139"/>
      <c r="AJ259" s="139"/>
      <c r="AK259" s="139"/>
      <c r="AL259" s="139"/>
      <c r="AM259" s="139"/>
      <c r="AN259" s="139"/>
      <c r="AO259" s="139"/>
      <c r="AP259" s="139"/>
    </row>
    <row r="260" spans="3:42" s="62" customFormat="1" ht="18">
      <c r="C260" s="175" t="s">
        <v>199</v>
      </c>
      <c r="D260" s="175" t="s">
        <v>235</v>
      </c>
      <c r="E260" s="177">
        <v>0</v>
      </c>
      <c r="F260" s="177">
        <v>0</v>
      </c>
      <c r="G260" s="177">
        <v>0</v>
      </c>
      <c r="H260" s="177">
        <v>0</v>
      </c>
      <c r="I260" s="177">
        <v>0</v>
      </c>
      <c r="J260" s="177">
        <v>0</v>
      </c>
      <c r="K260" s="177">
        <f t="shared" ref="K260:AH260" si="149">K258+K256+K241+K215</f>
        <v>24311</v>
      </c>
      <c r="L260" s="177">
        <f t="shared" si="149"/>
        <v>321226</v>
      </c>
      <c r="M260" s="177">
        <f t="shared" si="149"/>
        <v>-97061</v>
      </c>
      <c r="N260" s="177">
        <f t="shared" si="149"/>
        <v>-137090</v>
      </c>
      <c r="O260" s="177">
        <f t="shared" si="149"/>
        <v>239775</v>
      </c>
      <c r="P260" s="177">
        <f t="shared" si="149"/>
        <v>183542</v>
      </c>
      <c r="Q260" s="177">
        <f t="shared" si="149"/>
        <v>-10452</v>
      </c>
      <c r="R260" s="177">
        <f t="shared" si="149"/>
        <v>-109806.17199999999</v>
      </c>
      <c r="S260" s="177">
        <f t="shared" si="149"/>
        <v>-28172.883800000003</v>
      </c>
      <c r="T260" s="177">
        <f t="shared" si="149"/>
        <v>-58977</v>
      </c>
      <c r="U260" s="177">
        <f t="shared" si="149"/>
        <v>-259699</v>
      </c>
      <c r="V260" s="177">
        <f t="shared" si="149"/>
        <v>-384214</v>
      </c>
      <c r="W260" s="177">
        <f t="shared" si="149"/>
        <v>-197134</v>
      </c>
      <c r="X260" s="177">
        <f t="shared" si="149"/>
        <v>-386411</v>
      </c>
      <c r="Y260" s="177">
        <f t="shared" si="149"/>
        <v>5541</v>
      </c>
      <c r="Z260" s="177">
        <f t="shared" si="149"/>
        <v>-4475</v>
      </c>
      <c r="AA260" s="177">
        <f t="shared" si="149"/>
        <v>-35200</v>
      </c>
      <c r="AB260" s="177">
        <f t="shared" si="149"/>
        <v>-31996</v>
      </c>
      <c r="AC260" s="177">
        <f t="shared" si="149"/>
        <v>32657</v>
      </c>
      <c r="AD260" s="177">
        <f t="shared" si="149"/>
        <v>34104</v>
      </c>
      <c r="AE260" s="177">
        <f t="shared" ref="AE260" si="150">AE258+AE256+AE241+AE215</f>
        <v>29936</v>
      </c>
      <c r="AF260" s="177">
        <f t="shared" si="149"/>
        <v>35492</v>
      </c>
      <c r="AG260" s="177">
        <f t="shared" si="149"/>
        <v>-8534</v>
      </c>
      <c r="AH260" s="177">
        <f t="shared" si="149"/>
        <v>444</v>
      </c>
      <c r="AI260" s="143"/>
      <c r="AJ260" s="177">
        <f>SUMIFS($E260:$R260,$E$4:$R$4,AJ$6)</f>
        <v>0</v>
      </c>
      <c r="AK260" s="177">
        <f>SUMIFS($E260:$R260,$E$4:$R$4,AK$6)</f>
        <v>321226</v>
      </c>
      <c r="AL260" s="177">
        <f>SUMIFS($E260:$R260,$E$4:$R$4,AL$6)</f>
        <v>183542</v>
      </c>
      <c r="AM260" s="177">
        <f>SUMIFS($E260:$T260,$E$4:$T$4,AM$6)</f>
        <v>-58977</v>
      </c>
      <c r="AN260" s="177">
        <f>SUMIFS($E260:$AI260,$E$4:$AI$4,AN$6)</f>
        <v>-386411</v>
      </c>
      <c r="AO260" s="177">
        <f>SUMIFS($E260:$AI260,$E$4:$AI$4,AO$6)</f>
        <v>-31996</v>
      </c>
      <c r="AP260" s="177">
        <f>SUMIFS($E260:$AI260,$E$4:$AI$4,AP$6)</f>
        <v>35492</v>
      </c>
    </row>
    <row r="261" spans="3:42" s="47" customFormat="1" ht="18.600000000000001"/>
    <row r="262" spans="3:42" s="62" customFormat="1" ht="18">
      <c r="C262" s="141" t="s">
        <v>83</v>
      </c>
      <c r="D262" s="141" t="s">
        <v>139</v>
      </c>
      <c r="E262" s="143"/>
      <c r="F262" s="143"/>
      <c r="G262" s="143"/>
      <c r="H262" s="143"/>
      <c r="I262" s="143"/>
      <c r="J262" s="143"/>
      <c r="K262" s="143"/>
      <c r="L262" s="143"/>
      <c r="M262" s="143"/>
      <c r="N262" s="143"/>
      <c r="O262" s="143"/>
      <c r="P262" s="143"/>
      <c r="Q262" s="143"/>
      <c r="R262" s="143"/>
      <c r="S262" s="143"/>
      <c r="T262" s="143"/>
      <c r="U262" s="143"/>
      <c r="V262" s="143"/>
      <c r="W262" s="143"/>
      <c r="X262" s="143"/>
      <c r="Y262" s="143"/>
      <c r="Z262" s="143"/>
      <c r="AA262" s="143"/>
      <c r="AB262" s="143"/>
      <c r="AC262" s="143"/>
      <c r="AD262" s="143"/>
      <c r="AE262" s="143"/>
      <c r="AF262" s="143"/>
      <c r="AG262" s="143"/>
      <c r="AH262" s="143"/>
      <c r="AI262" s="143"/>
      <c r="AJ262" s="143"/>
      <c r="AK262" s="143"/>
      <c r="AL262" s="143"/>
      <c r="AM262" s="143"/>
      <c r="AN262" s="143"/>
      <c r="AO262" s="143"/>
      <c r="AP262" s="143"/>
    </row>
    <row r="263" spans="3:42" s="62" customFormat="1" ht="18">
      <c r="C263" s="157" t="s">
        <v>200</v>
      </c>
      <c r="D263" s="157" t="s">
        <v>236</v>
      </c>
      <c r="E263" s="143">
        <v>0</v>
      </c>
      <c r="F263" s="143">
        <v>0</v>
      </c>
      <c r="G263" s="143">
        <v>0</v>
      </c>
      <c r="H263" s="143">
        <v>0</v>
      </c>
      <c r="I263" s="143">
        <v>0</v>
      </c>
      <c r="J263" s="143">
        <v>0</v>
      </c>
      <c r="K263" s="143">
        <v>9981</v>
      </c>
      <c r="L263" s="143">
        <v>9981</v>
      </c>
      <c r="M263" s="143">
        <v>331207</v>
      </c>
      <c r="N263" s="143">
        <v>331207</v>
      </c>
      <c r="O263" s="143">
        <v>331207</v>
      </c>
      <c r="P263" s="143">
        <v>331207</v>
      </c>
      <c r="Q263" s="143">
        <v>514749</v>
      </c>
      <c r="R263" s="143">
        <v>514749</v>
      </c>
      <c r="S263" s="143">
        <f>P264</f>
        <v>514749</v>
      </c>
      <c r="T263" s="143">
        <f>P264</f>
        <v>514749</v>
      </c>
      <c r="U263" s="143">
        <f>$T$264</f>
        <v>455772</v>
      </c>
      <c r="V263" s="143">
        <f>$U$263</f>
        <v>455772</v>
      </c>
      <c r="W263" s="143">
        <f>$U$263</f>
        <v>455772</v>
      </c>
      <c r="X263" s="143">
        <f>$U$263</f>
        <v>455772</v>
      </c>
      <c r="Y263" s="143">
        <f>$X$264</f>
        <v>69361</v>
      </c>
      <c r="Z263" s="143">
        <f>$Y$263</f>
        <v>69361</v>
      </c>
      <c r="AA263" s="143">
        <f>$Y$263</f>
        <v>69361</v>
      </c>
      <c r="AB263" s="143">
        <f>$Y$263</f>
        <v>69361</v>
      </c>
      <c r="AC263" s="143">
        <f>$AB$264</f>
        <v>37365</v>
      </c>
      <c r="AD263" s="143">
        <v>37365</v>
      </c>
      <c r="AE263" s="143">
        <v>37365</v>
      </c>
      <c r="AF263" s="143">
        <v>37365</v>
      </c>
      <c r="AG263" s="143">
        <v>72857</v>
      </c>
      <c r="AH263" s="143">
        <v>72857</v>
      </c>
      <c r="AI263" s="143"/>
      <c r="AJ263" s="143">
        <f t="shared" ref="AJ263:AL265" si="151">SUMIFS($E263:$R263,$E$4:$R$4,AJ$6)</f>
        <v>0</v>
      </c>
      <c r="AK263" s="143">
        <f t="shared" si="151"/>
        <v>9981</v>
      </c>
      <c r="AL263" s="143">
        <f t="shared" si="151"/>
        <v>331207</v>
      </c>
      <c r="AM263" s="143">
        <f>SUMIFS($E263:$T263,$E$4:$T$4,AM$6)</f>
        <v>514749</v>
      </c>
      <c r="AN263" s="143">
        <f t="shared" ref="AN263:AP265" si="152">SUMIFS($E263:$AI263,$E$4:$AI$4,AN$6)</f>
        <v>455772</v>
      </c>
      <c r="AO263" s="143">
        <f t="shared" si="152"/>
        <v>69361</v>
      </c>
      <c r="AP263" s="143">
        <f t="shared" si="152"/>
        <v>37365</v>
      </c>
    </row>
    <row r="264" spans="3:42" s="62" customFormat="1" ht="18">
      <c r="C264" s="157" t="s">
        <v>201</v>
      </c>
      <c r="D264" s="157" t="s">
        <v>237</v>
      </c>
      <c r="E264" s="143">
        <v>0</v>
      </c>
      <c r="F264" s="143">
        <v>0</v>
      </c>
      <c r="G264" s="143">
        <v>0</v>
      </c>
      <c r="H264" s="143">
        <v>0</v>
      </c>
      <c r="I264" s="143">
        <v>0</v>
      </c>
      <c r="J264" s="143">
        <v>0</v>
      </c>
      <c r="K264" s="143">
        <v>34292</v>
      </c>
      <c r="L264" s="143">
        <v>331207</v>
      </c>
      <c r="M264" s="143">
        <v>234146</v>
      </c>
      <c r="N264" s="143">
        <v>194117</v>
      </c>
      <c r="O264" s="143">
        <v>570982</v>
      </c>
      <c r="P264" s="143">
        <v>514749</v>
      </c>
      <c r="Q264" s="143">
        <v>504297</v>
      </c>
      <c r="R264" s="143">
        <v>404943</v>
      </c>
      <c r="S264" s="143">
        <f t="shared" ref="S264:X264" si="153">S263+S260</f>
        <v>486576.11619999999</v>
      </c>
      <c r="T264" s="143">
        <f t="shared" si="153"/>
        <v>455772</v>
      </c>
      <c r="U264" s="143">
        <f t="shared" si="153"/>
        <v>196073</v>
      </c>
      <c r="V264" s="143">
        <f t="shared" si="153"/>
        <v>71558</v>
      </c>
      <c r="W264" s="143">
        <f t="shared" si="153"/>
        <v>258638</v>
      </c>
      <c r="X264" s="143">
        <f t="shared" si="153"/>
        <v>69361</v>
      </c>
      <c r="Y264" s="143">
        <f t="shared" ref="Y264" si="154">Y263+Y260</f>
        <v>74902</v>
      </c>
      <c r="Z264" s="143">
        <v>64886</v>
      </c>
      <c r="AA264" s="143">
        <v>34161</v>
      </c>
      <c r="AB264" s="143">
        <v>37365</v>
      </c>
      <c r="AC264" s="143">
        <v>70022</v>
      </c>
      <c r="AD264" s="143">
        <v>71469</v>
      </c>
      <c r="AE264" s="143">
        <v>67301</v>
      </c>
      <c r="AF264" s="143">
        <v>72857</v>
      </c>
      <c r="AG264" s="143">
        <v>64323</v>
      </c>
      <c r="AH264" s="143">
        <v>73301</v>
      </c>
      <c r="AI264" s="143"/>
      <c r="AJ264" s="143">
        <f t="shared" si="151"/>
        <v>0</v>
      </c>
      <c r="AK264" s="143">
        <f t="shared" si="151"/>
        <v>331207</v>
      </c>
      <c r="AL264" s="143">
        <f t="shared" si="151"/>
        <v>514749</v>
      </c>
      <c r="AM264" s="143">
        <f>SUMIFS($E264:$T264,$E$4:$T$4,AM$6)</f>
        <v>455772</v>
      </c>
      <c r="AN264" s="143">
        <f t="shared" si="152"/>
        <v>69361</v>
      </c>
      <c r="AO264" s="143">
        <f t="shared" si="152"/>
        <v>37365</v>
      </c>
      <c r="AP264" s="143">
        <f t="shared" si="152"/>
        <v>72857</v>
      </c>
    </row>
    <row r="265" spans="3:42" s="62" customFormat="1" ht="18">
      <c r="C265" s="175" t="s">
        <v>199</v>
      </c>
      <c r="D265" s="175" t="s">
        <v>235</v>
      </c>
      <c r="E265" s="177">
        <v>0</v>
      </c>
      <c r="F265" s="177">
        <v>0</v>
      </c>
      <c r="G265" s="177">
        <v>0</v>
      </c>
      <c r="H265" s="177">
        <v>0</v>
      </c>
      <c r="I265" s="177">
        <v>0</v>
      </c>
      <c r="J265" s="177">
        <v>0</v>
      </c>
      <c r="K265" s="177">
        <f t="shared" ref="K265:Q265" si="155">K264-K263</f>
        <v>24311</v>
      </c>
      <c r="L265" s="177">
        <f t="shared" si="155"/>
        <v>321226</v>
      </c>
      <c r="M265" s="177">
        <f t="shared" si="155"/>
        <v>-97061</v>
      </c>
      <c r="N265" s="177">
        <f t="shared" si="155"/>
        <v>-137090</v>
      </c>
      <c r="O265" s="177">
        <f t="shared" si="155"/>
        <v>239775</v>
      </c>
      <c r="P265" s="177">
        <f t="shared" si="155"/>
        <v>183542</v>
      </c>
      <c r="Q265" s="177">
        <f t="shared" si="155"/>
        <v>-10452</v>
      </c>
      <c r="R265" s="177">
        <f t="shared" ref="R265:X265" si="156">R264-R263</f>
        <v>-109806</v>
      </c>
      <c r="S265" s="177">
        <f t="shared" si="156"/>
        <v>-28172.883800000011</v>
      </c>
      <c r="T265" s="177">
        <f t="shared" si="156"/>
        <v>-58977</v>
      </c>
      <c r="U265" s="177">
        <f t="shared" si="156"/>
        <v>-259699</v>
      </c>
      <c r="V265" s="177">
        <f t="shared" si="156"/>
        <v>-384214</v>
      </c>
      <c r="W265" s="177">
        <f t="shared" si="156"/>
        <v>-197134</v>
      </c>
      <c r="X265" s="177">
        <f t="shared" si="156"/>
        <v>-386411</v>
      </c>
      <c r="Y265" s="177">
        <f t="shared" ref="Y265:AH265" si="157">Y264-Y263</f>
        <v>5541</v>
      </c>
      <c r="Z265" s="177">
        <f t="shared" si="157"/>
        <v>-4475</v>
      </c>
      <c r="AA265" s="177">
        <f t="shared" si="157"/>
        <v>-35200</v>
      </c>
      <c r="AB265" s="177">
        <f t="shared" si="157"/>
        <v>-31996</v>
      </c>
      <c r="AC265" s="177">
        <f t="shared" si="157"/>
        <v>32657</v>
      </c>
      <c r="AD265" s="177">
        <f t="shared" si="157"/>
        <v>34104</v>
      </c>
      <c r="AE265" s="177">
        <f t="shared" ref="AE265" si="158">AE264-AE263</f>
        <v>29936</v>
      </c>
      <c r="AF265" s="177">
        <f t="shared" si="157"/>
        <v>35492</v>
      </c>
      <c r="AG265" s="177">
        <f t="shared" si="157"/>
        <v>-8534</v>
      </c>
      <c r="AH265" s="177">
        <f t="shared" si="157"/>
        <v>444</v>
      </c>
      <c r="AI265" s="143"/>
      <c r="AJ265" s="177">
        <f t="shared" si="151"/>
        <v>0</v>
      </c>
      <c r="AK265" s="177">
        <f t="shared" si="151"/>
        <v>321226</v>
      </c>
      <c r="AL265" s="177">
        <f t="shared" si="151"/>
        <v>183542</v>
      </c>
      <c r="AM265" s="177">
        <f>SUMIFS($E265:$T265,$E$4:$T$4,AM$6)</f>
        <v>-58977</v>
      </c>
      <c r="AN265" s="177">
        <f t="shared" si="152"/>
        <v>-386411</v>
      </c>
      <c r="AO265" s="177">
        <f t="shared" si="152"/>
        <v>-31996</v>
      </c>
      <c r="AP265" s="177">
        <f t="shared" si="152"/>
        <v>35492</v>
      </c>
    </row>
    <row r="266" spans="3:42" s="47" customFormat="1" ht="18.600000000000001">
      <c r="R266" s="168"/>
      <c r="S266" s="168"/>
      <c r="T266" s="168"/>
      <c r="U266" s="168"/>
      <c r="V266" s="168"/>
      <c r="W266" s="168"/>
      <c r="X266" s="168"/>
      <c r="Y266" s="168"/>
      <c r="Z266" s="168"/>
      <c r="AA266" s="168"/>
      <c r="AB266" s="168"/>
      <c r="AC266" s="168"/>
      <c r="AD266" s="168"/>
      <c r="AE266" s="168"/>
      <c r="AF266" s="168"/>
      <c r="AG266" s="168"/>
      <c r="AH266" s="168"/>
    </row>
    <row r="267" spans="3:42" s="47" customFormat="1" ht="18.600000000000001"/>
    <row r="268" spans="3:42" s="47" customFormat="1" ht="18.600000000000001">
      <c r="C268" s="93"/>
    </row>
    <row r="269" spans="3:42" s="47" customFormat="1" ht="18.600000000000001">
      <c r="C269" s="62" t="s">
        <v>251</v>
      </c>
      <c r="D269" s="62" t="s">
        <v>248</v>
      </c>
    </row>
    <row r="270" spans="3:42" s="47" customFormat="1" ht="54">
      <c r="C270" s="95" t="s">
        <v>250</v>
      </c>
      <c r="D270" s="95" t="s">
        <v>571</v>
      </c>
    </row>
    <row r="271" spans="3:42" s="47" customFormat="1" ht="36">
      <c r="C271" s="95" t="s">
        <v>283</v>
      </c>
      <c r="D271" s="95" t="s">
        <v>572</v>
      </c>
    </row>
    <row r="272" spans="3:42" s="47" customFormat="1" ht="126">
      <c r="C272" s="95" t="s">
        <v>314</v>
      </c>
      <c r="D272" s="95" t="s">
        <v>573</v>
      </c>
    </row>
    <row r="273" spans="3:4" s="47" customFormat="1" ht="72.599999999999994">
      <c r="C273" s="95" t="s">
        <v>575</v>
      </c>
      <c r="D273" s="95" t="s">
        <v>574</v>
      </c>
    </row>
    <row r="274" spans="3:4" s="47" customFormat="1" ht="36.6">
      <c r="C274" s="95" t="s">
        <v>468</v>
      </c>
      <c r="D274" s="95" t="s">
        <v>576</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5C70-38CD-46BF-BAF5-BB9DB702FD7D}">
  <dimension ref="A4:AA28"/>
  <sheetViews>
    <sheetView showGridLines="0" zoomScaleNormal="100" workbookViewId="0">
      <pane xSplit="4" ySplit="4" topLeftCell="Q5" activePane="bottomRight" state="frozen"/>
      <selection pane="topRight" activeCell="E1" sqref="E1"/>
      <selection pane="bottomLeft" activeCell="A5" sqref="A5"/>
      <selection pane="bottomRight"/>
    </sheetView>
  </sheetViews>
  <sheetFormatPr defaultColWidth="8.6640625" defaultRowHeight="15.6"/>
  <cols>
    <col min="1" max="2" width="3" style="2" customWidth="1"/>
    <col min="3" max="4" width="55.77734375" style="2" customWidth="1"/>
    <col min="5" max="21" width="16.44140625" style="2" customWidth="1"/>
    <col min="22" max="22" width="4.44140625" style="2" customWidth="1"/>
    <col min="23" max="26" width="16.44140625" style="2" customWidth="1"/>
    <col min="27" max="16384" width="8.6640625" style="2"/>
  </cols>
  <sheetData>
    <row r="4" spans="1:27" s="1" customFormat="1" ht="30" customHeight="1">
      <c r="C4" s="28" t="s">
        <v>247</v>
      </c>
      <c r="D4" s="28" t="s">
        <v>246</v>
      </c>
      <c r="E4" s="29" t="s">
        <v>26</v>
      </c>
      <c r="F4" s="29" t="s">
        <v>27</v>
      </c>
      <c r="G4" s="29" t="s">
        <v>28</v>
      </c>
      <c r="H4" s="29" t="s">
        <v>29</v>
      </c>
      <c r="I4" s="29" t="s">
        <v>30</v>
      </c>
      <c r="J4" s="29" t="s">
        <v>31</v>
      </c>
      <c r="K4" s="29" t="s">
        <v>32</v>
      </c>
      <c r="L4" s="29" t="s">
        <v>33</v>
      </c>
      <c r="M4" s="29" t="s">
        <v>34</v>
      </c>
      <c r="N4" s="29" t="s">
        <v>35</v>
      </c>
      <c r="O4" s="29" t="s">
        <v>36</v>
      </c>
      <c r="P4" s="29" t="s">
        <v>37</v>
      </c>
      <c r="Q4" s="29" t="s">
        <v>38</v>
      </c>
      <c r="R4" s="29" t="s">
        <v>39</v>
      </c>
      <c r="S4" s="29" t="s">
        <v>252</v>
      </c>
      <c r="T4" s="29" t="s">
        <v>261</v>
      </c>
      <c r="U4" s="29" t="s">
        <v>275</v>
      </c>
      <c r="V4" s="27"/>
      <c r="W4" s="29">
        <v>2019</v>
      </c>
      <c r="X4" s="29">
        <v>2020</v>
      </c>
      <c r="Y4" s="29">
        <v>2021</v>
      </c>
      <c r="Z4" s="29">
        <v>2022</v>
      </c>
      <c r="AA4" s="13"/>
    </row>
    <row r="5" spans="1:27" s="5" customFormat="1" ht="4.5" customHeight="1">
      <c r="A5" s="1"/>
      <c r="C5" s="6"/>
      <c r="D5" s="18"/>
      <c r="E5" s="7">
        <v>2019</v>
      </c>
      <c r="F5" s="7">
        <v>2019</v>
      </c>
      <c r="G5" s="7">
        <v>2019</v>
      </c>
      <c r="H5" s="7">
        <v>2019</v>
      </c>
      <c r="I5" s="8">
        <v>2020</v>
      </c>
      <c r="J5" s="8">
        <v>2020</v>
      </c>
      <c r="K5" s="8">
        <v>2020</v>
      </c>
      <c r="L5" s="8">
        <v>2020</v>
      </c>
      <c r="M5" s="8">
        <v>2021</v>
      </c>
      <c r="N5" s="8">
        <v>2021</v>
      </c>
      <c r="O5" s="8">
        <v>2021</v>
      </c>
      <c r="P5" s="8">
        <v>2021</v>
      </c>
      <c r="Q5" s="8">
        <v>2022</v>
      </c>
      <c r="R5" s="8">
        <v>2022</v>
      </c>
      <c r="S5" s="8">
        <v>2022</v>
      </c>
      <c r="T5" s="8">
        <v>2022</v>
      </c>
      <c r="U5" s="8" t="s">
        <v>275</v>
      </c>
      <c r="V5" s="9"/>
      <c r="W5" s="8" t="s">
        <v>29</v>
      </c>
      <c r="X5" s="8" t="s">
        <v>33</v>
      </c>
      <c r="Y5" s="8" t="s">
        <v>37</v>
      </c>
      <c r="Z5" s="8" t="s">
        <v>261</v>
      </c>
    </row>
    <row r="6" spans="1:27">
      <c r="A6" s="1"/>
      <c r="C6" s="30" t="s">
        <v>25</v>
      </c>
      <c r="D6" s="31" t="s">
        <v>82</v>
      </c>
      <c r="E6" s="32"/>
      <c r="F6" s="32"/>
      <c r="G6" s="32"/>
      <c r="H6" s="32"/>
      <c r="I6" s="32"/>
      <c r="J6" s="32"/>
      <c r="K6" s="32"/>
      <c r="L6" s="32"/>
      <c r="M6" s="32"/>
      <c r="N6" s="32"/>
      <c r="O6" s="32"/>
      <c r="P6" s="32"/>
      <c r="Q6" s="32"/>
      <c r="R6" s="32"/>
      <c r="S6" s="32"/>
      <c r="T6" s="32"/>
      <c r="U6" s="32"/>
      <c r="V6" s="3"/>
      <c r="W6" s="32"/>
      <c r="X6" s="32"/>
      <c r="Y6" s="32"/>
      <c r="Z6" s="32"/>
    </row>
    <row r="7" spans="1:27" s="13" customFormat="1" ht="15">
      <c r="C7" s="10" t="s">
        <v>4</v>
      </c>
      <c r="D7" s="22" t="s">
        <v>45</v>
      </c>
      <c r="E7" s="14">
        <v>0</v>
      </c>
      <c r="F7" s="14">
        <v>0</v>
      </c>
      <c r="G7" s="14">
        <v>0</v>
      </c>
      <c r="H7" s="14">
        <v>0</v>
      </c>
      <c r="I7" s="14">
        <v>0</v>
      </c>
      <c r="J7" s="14">
        <v>0</v>
      </c>
      <c r="K7" s="14">
        <v>0</v>
      </c>
      <c r="L7" s="14">
        <v>0</v>
      </c>
      <c r="M7" s="14">
        <v>0</v>
      </c>
      <c r="N7" s="14">
        <v>0</v>
      </c>
      <c r="O7" s="14">
        <v>0</v>
      </c>
      <c r="P7" s="14">
        <v>0</v>
      </c>
      <c r="Q7" s="14">
        <v>0</v>
      </c>
      <c r="R7" s="14">
        <v>7353</v>
      </c>
      <c r="S7" s="14">
        <v>20834</v>
      </c>
      <c r="T7" s="14">
        <v>19799</v>
      </c>
      <c r="U7" s="14">
        <v>15029</v>
      </c>
      <c r="V7" s="14"/>
      <c r="W7" s="14">
        <f t="shared" ref="W7:W22" si="0">SUMIFS($E7:$R7,$E$5:$R$5,W$4)</f>
        <v>0</v>
      </c>
      <c r="X7" s="14">
        <f t="shared" ref="X7:Y19" si="1">SUMIFS($E7:$R7,$E$5:$R$5,X$4)</f>
        <v>0</v>
      </c>
      <c r="Y7" s="14">
        <f t="shared" si="1"/>
        <v>0</v>
      </c>
      <c r="Z7" s="14">
        <f t="shared" ref="Z7:Z22" si="2">SUMIFS($E7:$T7,$E$5:$T$5,Z$4)</f>
        <v>47986</v>
      </c>
    </row>
    <row r="8" spans="1:27" s="13" customFormat="1" ht="15">
      <c r="C8" s="10" t="s">
        <v>5</v>
      </c>
      <c r="D8" s="22" t="s">
        <v>46</v>
      </c>
      <c r="E8" s="14">
        <v>0</v>
      </c>
      <c r="F8" s="14">
        <v>0</v>
      </c>
      <c r="G8" s="14">
        <v>0</v>
      </c>
      <c r="H8" s="14">
        <v>0</v>
      </c>
      <c r="I8" s="14">
        <v>0</v>
      </c>
      <c r="J8" s="14">
        <v>0</v>
      </c>
      <c r="K8" s="14">
        <v>0</v>
      </c>
      <c r="L8" s="14">
        <v>0</v>
      </c>
      <c r="M8" s="14">
        <v>0</v>
      </c>
      <c r="N8" s="14">
        <v>0</v>
      </c>
      <c r="O8" s="14">
        <v>0</v>
      </c>
      <c r="P8" s="14">
        <v>0</v>
      </c>
      <c r="Q8" s="14">
        <v>0</v>
      </c>
      <c r="R8" s="14">
        <v>-13668</v>
      </c>
      <c r="S8" s="14">
        <f>SUM(S9:S15)</f>
        <v>-36817</v>
      </c>
      <c r="T8" s="14">
        <f>SUM(T9:T15)</f>
        <v>-36247</v>
      </c>
      <c r="U8" s="14">
        <f>SUM(U9:U15)</f>
        <v>-30737</v>
      </c>
      <c r="V8" s="14"/>
      <c r="W8" s="14">
        <f t="shared" si="0"/>
        <v>0</v>
      </c>
      <c r="X8" s="14">
        <f t="shared" si="1"/>
        <v>0</v>
      </c>
      <c r="Y8" s="14">
        <f t="shared" si="1"/>
        <v>0</v>
      </c>
      <c r="Z8" s="14">
        <f t="shared" si="2"/>
        <v>-86732</v>
      </c>
    </row>
    <row r="9" spans="1:27" s="4" customFormat="1" ht="15">
      <c r="A9" s="13"/>
      <c r="C9" s="11" t="s">
        <v>245</v>
      </c>
      <c r="D9" s="23" t="s">
        <v>49</v>
      </c>
      <c r="E9" s="14">
        <v>0</v>
      </c>
      <c r="F9" s="14">
        <v>0</v>
      </c>
      <c r="G9" s="14">
        <v>0</v>
      </c>
      <c r="H9" s="14">
        <v>0</v>
      </c>
      <c r="I9" s="14">
        <v>0</v>
      </c>
      <c r="J9" s="14">
        <v>0</v>
      </c>
      <c r="K9" s="14">
        <v>0</v>
      </c>
      <c r="L9" s="14">
        <v>0</v>
      </c>
      <c r="M9" s="14">
        <v>0</v>
      </c>
      <c r="N9" s="14">
        <v>0</v>
      </c>
      <c r="O9" s="14">
        <v>0</v>
      </c>
      <c r="P9" s="14">
        <v>0</v>
      </c>
      <c r="Q9" s="14">
        <v>0</v>
      </c>
      <c r="R9" s="15">
        <v>-6167</v>
      </c>
      <c r="S9" s="15">
        <v>-15452</v>
      </c>
      <c r="T9" s="15">
        <v>-14594</v>
      </c>
      <c r="U9" s="15">
        <v>-14531</v>
      </c>
      <c r="V9" s="15"/>
      <c r="W9" s="15">
        <f t="shared" si="0"/>
        <v>0</v>
      </c>
      <c r="X9" s="15">
        <f t="shared" si="1"/>
        <v>0</v>
      </c>
      <c r="Y9" s="15">
        <f t="shared" si="1"/>
        <v>0</v>
      </c>
      <c r="Z9" s="15">
        <f t="shared" si="2"/>
        <v>-36213</v>
      </c>
    </row>
    <row r="10" spans="1:27" s="4" customFormat="1" ht="15">
      <c r="A10" s="13"/>
      <c r="C10" s="11" t="s">
        <v>8</v>
      </c>
      <c r="D10" s="23" t="s">
        <v>50</v>
      </c>
      <c r="E10" s="14">
        <v>0</v>
      </c>
      <c r="F10" s="14">
        <v>0</v>
      </c>
      <c r="G10" s="14">
        <v>0</v>
      </c>
      <c r="H10" s="14">
        <v>0</v>
      </c>
      <c r="I10" s="14">
        <v>0</v>
      </c>
      <c r="J10" s="14">
        <v>0</v>
      </c>
      <c r="K10" s="14">
        <v>0</v>
      </c>
      <c r="L10" s="14">
        <v>0</v>
      </c>
      <c r="M10" s="14">
        <v>0</v>
      </c>
      <c r="N10" s="14">
        <v>0</v>
      </c>
      <c r="O10" s="14">
        <v>0</v>
      </c>
      <c r="P10" s="14">
        <v>0</v>
      </c>
      <c r="Q10" s="14">
        <v>0</v>
      </c>
      <c r="R10" s="15">
        <v>-108</v>
      </c>
      <c r="S10" s="15">
        <v>-547</v>
      </c>
      <c r="T10" s="15">
        <v>-57</v>
      </c>
      <c r="U10" s="15">
        <v>-263</v>
      </c>
      <c r="V10" s="15"/>
      <c r="W10" s="15">
        <f t="shared" si="0"/>
        <v>0</v>
      </c>
      <c r="X10" s="15">
        <f t="shared" si="1"/>
        <v>0</v>
      </c>
      <c r="Y10" s="15">
        <f t="shared" si="1"/>
        <v>0</v>
      </c>
      <c r="Z10" s="15">
        <f t="shared" si="2"/>
        <v>-712</v>
      </c>
    </row>
    <row r="11" spans="1:27" s="4" customFormat="1" ht="15">
      <c r="A11" s="13"/>
      <c r="C11" s="11" t="s">
        <v>47</v>
      </c>
      <c r="D11" s="23" t="s">
        <v>47</v>
      </c>
      <c r="E11" s="14">
        <v>0</v>
      </c>
      <c r="F11" s="14">
        <v>0</v>
      </c>
      <c r="G11" s="14">
        <v>0</v>
      </c>
      <c r="H11" s="14">
        <v>0</v>
      </c>
      <c r="I11" s="14">
        <v>0</v>
      </c>
      <c r="J11" s="14">
        <v>0</v>
      </c>
      <c r="K11" s="14">
        <v>0</v>
      </c>
      <c r="L11" s="14">
        <v>0</v>
      </c>
      <c r="M11" s="14">
        <v>0</v>
      </c>
      <c r="N11" s="14">
        <v>0</v>
      </c>
      <c r="O11" s="14">
        <v>0</v>
      </c>
      <c r="P11" s="14">
        <v>0</v>
      </c>
      <c r="Q11" s="14">
        <v>0</v>
      </c>
      <c r="R11" s="15">
        <v>-75</v>
      </c>
      <c r="S11" s="15">
        <v>-1319</v>
      </c>
      <c r="T11" s="15">
        <v>-1397</v>
      </c>
      <c r="U11" s="15">
        <v>-1371</v>
      </c>
      <c r="V11" s="15"/>
      <c r="W11" s="15">
        <f t="shared" si="0"/>
        <v>0</v>
      </c>
      <c r="X11" s="15">
        <f t="shared" si="1"/>
        <v>0</v>
      </c>
      <c r="Y11" s="15">
        <f t="shared" si="1"/>
        <v>0</v>
      </c>
      <c r="Z11" s="15">
        <f t="shared" si="2"/>
        <v>-2791</v>
      </c>
    </row>
    <row r="12" spans="1:27" s="4" customFormat="1" ht="15">
      <c r="A12" s="13"/>
      <c r="C12" s="11" t="s">
        <v>9</v>
      </c>
      <c r="D12" s="23" t="s">
        <v>51</v>
      </c>
      <c r="E12" s="14">
        <v>0</v>
      </c>
      <c r="F12" s="14">
        <v>0</v>
      </c>
      <c r="G12" s="14">
        <v>0</v>
      </c>
      <c r="H12" s="14">
        <v>0</v>
      </c>
      <c r="I12" s="14">
        <v>0</v>
      </c>
      <c r="J12" s="14">
        <v>0</v>
      </c>
      <c r="K12" s="14">
        <v>0</v>
      </c>
      <c r="L12" s="14">
        <v>0</v>
      </c>
      <c r="M12" s="14">
        <v>0</v>
      </c>
      <c r="N12" s="14">
        <v>0</v>
      </c>
      <c r="O12" s="14">
        <v>0</v>
      </c>
      <c r="P12" s="14">
        <v>0</v>
      </c>
      <c r="Q12" s="14">
        <v>0</v>
      </c>
      <c r="R12" s="15">
        <v>-5487</v>
      </c>
      <c r="S12" s="15">
        <v>-11526</v>
      </c>
      <c r="T12" s="15">
        <v>-15947</v>
      </c>
      <c r="U12" s="15">
        <v>-10878</v>
      </c>
      <c r="V12" s="15"/>
      <c r="W12" s="15">
        <f t="shared" si="0"/>
        <v>0</v>
      </c>
      <c r="X12" s="15">
        <f t="shared" si="1"/>
        <v>0</v>
      </c>
      <c r="Y12" s="15">
        <f t="shared" si="1"/>
        <v>0</v>
      </c>
      <c r="Z12" s="15">
        <f t="shared" si="2"/>
        <v>-32960</v>
      </c>
    </row>
    <row r="13" spans="1:27" s="4" customFormat="1" ht="15">
      <c r="C13" s="11" t="s">
        <v>10</v>
      </c>
      <c r="D13" s="23" t="s">
        <v>52</v>
      </c>
      <c r="E13" s="14">
        <v>0</v>
      </c>
      <c r="F13" s="14">
        <v>0</v>
      </c>
      <c r="G13" s="14">
        <v>0</v>
      </c>
      <c r="H13" s="14">
        <v>0</v>
      </c>
      <c r="I13" s="14">
        <v>0</v>
      </c>
      <c r="J13" s="14">
        <v>0</v>
      </c>
      <c r="K13" s="14">
        <v>0</v>
      </c>
      <c r="L13" s="14">
        <v>0</v>
      </c>
      <c r="M13" s="14">
        <v>0</v>
      </c>
      <c r="N13" s="14">
        <v>0</v>
      </c>
      <c r="O13" s="14">
        <v>0</v>
      </c>
      <c r="P13" s="14">
        <v>0</v>
      </c>
      <c r="Q13" s="14">
        <v>0</v>
      </c>
      <c r="R13" s="15">
        <v>-838</v>
      </c>
      <c r="S13" s="15">
        <v>-2525</v>
      </c>
      <c r="T13" s="15">
        <v>-3356</v>
      </c>
      <c r="U13" s="15">
        <v>-1046</v>
      </c>
      <c r="V13" s="15"/>
      <c r="W13" s="15">
        <f t="shared" si="0"/>
        <v>0</v>
      </c>
      <c r="X13" s="15">
        <f t="shared" si="1"/>
        <v>0</v>
      </c>
      <c r="Y13" s="15">
        <f t="shared" si="1"/>
        <v>0</v>
      </c>
      <c r="Z13" s="15">
        <f t="shared" si="2"/>
        <v>-6719</v>
      </c>
    </row>
    <row r="14" spans="1:27" s="4" customFormat="1" ht="15">
      <c r="C14" s="11" t="s">
        <v>11</v>
      </c>
      <c r="D14" s="23" t="s">
        <v>53</v>
      </c>
      <c r="E14" s="14">
        <v>0</v>
      </c>
      <c r="F14" s="14">
        <v>0</v>
      </c>
      <c r="G14" s="14">
        <v>0</v>
      </c>
      <c r="H14" s="14">
        <v>0</v>
      </c>
      <c r="I14" s="14">
        <v>0</v>
      </c>
      <c r="J14" s="14">
        <v>0</v>
      </c>
      <c r="K14" s="14">
        <v>0</v>
      </c>
      <c r="L14" s="14">
        <v>0</v>
      </c>
      <c r="M14" s="14">
        <v>0</v>
      </c>
      <c r="N14" s="14">
        <v>0</v>
      </c>
      <c r="O14" s="14">
        <v>0</v>
      </c>
      <c r="P14" s="14">
        <v>0</v>
      </c>
      <c r="Q14" s="14">
        <v>0</v>
      </c>
      <c r="R14" s="15">
        <v>-235</v>
      </c>
      <c r="S14" s="15">
        <v>-373</v>
      </c>
      <c r="T14" s="15">
        <v>-369</v>
      </c>
      <c r="U14" s="15">
        <v>-365</v>
      </c>
      <c r="V14" s="15"/>
      <c r="W14" s="15">
        <f t="shared" si="0"/>
        <v>0</v>
      </c>
      <c r="X14" s="15">
        <f t="shared" si="1"/>
        <v>0</v>
      </c>
      <c r="Y14" s="15">
        <f t="shared" si="1"/>
        <v>0</v>
      </c>
      <c r="Z14" s="15">
        <f t="shared" si="2"/>
        <v>-977</v>
      </c>
    </row>
    <row r="15" spans="1:27" s="4" customFormat="1" ht="15">
      <c r="C15" s="11" t="s">
        <v>12</v>
      </c>
      <c r="D15" s="23" t="s">
        <v>48</v>
      </c>
      <c r="E15" s="14">
        <v>0</v>
      </c>
      <c r="F15" s="14">
        <v>0</v>
      </c>
      <c r="G15" s="14">
        <v>0</v>
      </c>
      <c r="H15" s="14">
        <v>0</v>
      </c>
      <c r="I15" s="14">
        <v>0</v>
      </c>
      <c r="J15" s="14">
        <v>0</v>
      </c>
      <c r="K15" s="14">
        <v>0</v>
      </c>
      <c r="L15" s="14">
        <v>0</v>
      </c>
      <c r="M15" s="14">
        <v>0</v>
      </c>
      <c r="N15" s="14">
        <v>0</v>
      </c>
      <c r="O15" s="14">
        <v>0</v>
      </c>
      <c r="P15" s="14">
        <v>0</v>
      </c>
      <c r="Q15" s="14">
        <v>0</v>
      </c>
      <c r="R15" s="15">
        <v>-749</v>
      </c>
      <c r="S15" s="15">
        <v>-5075</v>
      </c>
      <c r="T15" s="15">
        <v>-527</v>
      </c>
      <c r="U15" s="15">
        <v>-2283</v>
      </c>
      <c r="V15" s="15"/>
      <c r="W15" s="15">
        <f t="shared" si="0"/>
        <v>0</v>
      </c>
      <c r="X15" s="15">
        <f t="shared" si="1"/>
        <v>0</v>
      </c>
      <c r="Y15" s="15">
        <f t="shared" si="1"/>
        <v>0</v>
      </c>
      <c r="Z15" s="15">
        <f t="shared" si="2"/>
        <v>-6351</v>
      </c>
    </row>
    <row r="16" spans="1:27" s="13" customFormat="1" ht="15">
      <c r="C16" s="33" t="s">
        <v>13</v>
      </c>
      <c r="D16" s="34" t="s">
        <v>54</v>
      </c>
      <c r="E16" s="35">
        <v>0</v>
      </c>
      <c r="F16" s="35">
        <v>0</v>
      </c>
      <c r="G16" s="35">
        <v>0</v>
      </c>
      <c r="H16" s="35">
        <v>0</v>
      </c>
      <c r="I16" s="35">
        <v>0</v>
      </c>
      <c r="J16" s="35">
        <v>0</v>
      </c>
      <c r="K16" s="35">
        <v>0</v>
      </c>
      <c r="L16" s="35">
        <v>0</v>
      </c>
      <c r="M16" s="35">
        <v>0</v>
      </c>
      <c r="N16" s="35">
        <v>0</v>
      </c>
      <c r="O16" s="35">
        <v>0</v>
      </c>
      <c r="P16" s="35">
        <v>0</v>
      </c>
      <c r="Q16" s="35">
        <v>0</v>
      </c>
      <c r="R16" s="35">
        <v>-6315</v>
      </c>
      <c r="S16" s="35">
        <f>S7+S8</f>
        <v>-15983</v>
      </c>
      <c r="T16" s="35">
        <f>T7+T8</f>
        <v>-16448</v>
      </c>
      <c r="U16" s="35">
        <f>U7+U8</f>
        <v>-15708</v>
      </c>
      <c r="V16" s="14"/>
      <c r="W16" s="35">
        <f t="shared" si="0"/>
        <v>0</v>
      </c>
      <c r="X16" s="35">
        <f t="shared" si="1"/>
        <v>0</v>
      </c>
      <c r="Y16" s="35">
        <f t="shared" si="1"/>
        <v>0</v>
      </c>
      <c r="Z16" s="35">
        <f t="shared" si="2"/>
        <v>-38746</v>
      </c>
    </row>
    <row r="17" spans="3:26" s="4" customFormat="1" ht="15">
      <c r="C17" s="12" t="s">
        <v>14</v>
      </c>
      <c r="D17" s="24" t="s">
        <v>55</v>
      </c>
      <c r="E17" s="14">
        <v>0</v>
      </c>
      <c r="F17" s="14">
        <v>0</v>
      </c>
      <c r="G17" s="14">
        <v>0</v>
      </c>
      <c r="H17" s="14">
        <v>0</v>
      </c>
      <c r="I17" s="14">
        <v>0</v>
      </c>
      <c r="J17" s="14">
        <v>0</v>
      </c>
      <c r="K17" s="14">
        <v>0</v>
      </c>
      <c r="L17" s="14">
        <v>0</v>
      </c>
      <c r="M17" s="14">
        <v>0</v>
      </c>
      <c r="N17" s="14">
        <v>0</v>
      </c>
      <c r="O17" s="14">
        <v>0</v>
      </c>
      <c r="P17" s="14">
        <v>0</v>
      </c>
      <c r="Q17" s="14">
        <v>0</v>
      </c>
      <c r="R17" s="15">
        <v>0</v>
      </c>
      <c r="S17" s="15">
        <v>0</v>
      </c>
      <c r="T17" s="15">
        <v>0</v>
      </c>
      <c r="U17" s="15">
        <v>0</v>
      </c>
      <c r="V17" s="15"/>
      <c r="W17" s="15">
        <f t="shared" si="0"/>
        <v>0</v>
      </c>
      <c r="X17" s="15">
        <f t="shared" si="1"/>
        <v>0</v>
      </c>
      <c r="Y17" s="15">
        <f t="shared" si="1"/>
        <v>0</v>
      </c>
      <c r="Z17" s="15">
        <f t="shared" si="2"/>
        <v>0</v>
      </c>
    </row>
    <row r="18" spans="3:26" s="13" customFormat="1" ht="15">
      <c r="C18" s="33" t="s">
        <v>15</v>
      </c>
      <c r="D18" s="34" t="s">
        <v>57</v>
      </c>
      <c r="E18" s="35">
        <v>0</v>
      </c>
      <c r="F18" s="35">
        <v>0</v>
      </c>
      <c r="G18" s="35">
        <v>0</v>
      </c>
      <c r="H18" s="35">
        <v>0</v>
      </c>
      <c r="I18" s="35">
        <v>0</v>
      </c>
      <c r="J18" s="35">
        <v>0</v>
      </c>
      <c r="K18" s="35">
        <v>0</v>
      </c>
      <c r="L18" s="35">
        <v>0</v>
      </c>
      <c r="M18" s="35">
        <v>0</v>
      </c>
      <c r="N18" s="35">
        <v>0</v>
      </c>
      <c r="O18" s="35">
        <v>0</v>
      </c>
      <c r="P18" s="35">
        <v>0</v>
      </c>
      <c r="Q18" s="35">
        <v>0</v>
      </c>
      <c r="R18" s="35">
        <v>-6306</v>
      </c>
      <c r="S18" s="35">
        <f>S16+S17</f>
        <v>-15983</v>
      </c>
      <c r="T18" s="35">
        <f>T16+T17</f>
        <v>-16448</v>
      </c>
      <c r="U18" s="35">
        <f>U16+U17</f>
        <v>-15708</v>
      </c>
      <c r="V18" s="14"/>
      <c r="W18" s="35">
        <f t="shared" si="0"/>
        <v>0</v>
      </c>
      <c r="X18" s="35">
        <f t="shared" si="1"/>
        <v>0</v>
      </c>
      <c r="Y18" s="35">
        <f t="shared" si="1"/>
        <v>0</v>
      </c>
      <c r="Z18" s="35">
        <f t="shared" si="2"/>
        <v>-38737</v>
      </c>
    </row>
    <row r="19" spans="3:26" s="4" customFormat="1" ht="15">
      <c r="C19" s="12" t="s">
        <v>16</v>
      </c>
      <c r="D19" s="24" t="s">
        <v>58</v>
      </c>
      <c r="E19" s="14">
        <v>0</v>
      </c>
      <c r="F19" s="14">
        <v>0</v>
      </c>
      <c r="G19" s="14">
        <v>0</v>
      </c>
      <c r="H19" s="14">
        <v>0</v>
      </c>
      <c r="I19" s="14">
        <v>0</v>
      </c>
      <c r="J19" s="14">
        <v>0</v>
      </c>
      <c r="K19" s="14">
        <v>0</v>
      </c>
      <c r="L19" s="14">
        <v>0</v>
      </c>
      <c r="M19" s="14">
        <v>0</v>
      </c>
      <c r="N19" s="14">
        <v>0</v>
      </c>
      <c r="O19" s="14">
        <v>0</v>
      </c>
      <c r="P19" s="14">
        <v>0</v>
      </c>
      <c r="Q19" s="14">
        <v>0</v>
      </c>
      <c r="R19" s="15">
        <v>2293</v>
      </c>
      <c r="S19" s="15">
        <v>9589</v>
      </c>
      <c r="T19" s="15">
        <v>8180</v>
      </c>
      <c r="U19" s="15">
        <v>7810</v>
      </c>
      <c r="V19" s="15"/>
      <c r="W19" s="15">
        <f t="shared" si="0"/>
        <v>0</v>
      </c>
      <c r="X19" s="15">
        <f t="shared" si="1"/>
        <v>0</v>
      </c>
      <c r="Y19" s="15">
        <f t="shared" si="1"/>
        <v>0</v>
      </c>
      <c r="Z19" s="15">
        <f t="shared" si="2"/>
        <v>20062</v>
      </c>
    </row>
    <row r="20" spans="3:26" s="13" customFormat="1" ht="15">
      <c r="C20" s="33" t="s">
        <v>17</v>
      </c>
      <c r="D20" s="34" t="s">
        <v>56</v>
      </c>
      <c r="E20" s="35">
        <v>0</v>
      </c>
      <c r="F20" s="35">
        <v>0</v>
      </c>
      <c r="G20" s="35">
        <v>0</v>
      </c>
      <c r="H20" s="35">
        <v>0</v>
      </c>
      <c r="I20" s="35">
        <v>0</v>
      </c>
      <c r="J20" s="35">
        <v>0</v>
      </c>
      <c r="K20" s="35">
        <v>0</v>
      </c>
      <c r="L20" s="35">
        <v>0</v>
      </c>
      <c r="M20" s="35">
        <v>0</v>
      </c>
      <c r="N20" s="35">
        <v>0</v>
      </c>
      <c r="O20" s="35">
        <v>0</v>
      </c>
      <c r="P20" s="35">
        <v>0</v>
      </c>
      <c r="Q20" s="35">
        <v>0</v>
      </c>
      <c r="R20" s="35">
        <v>-4013</v>
      </c>
      <c r="S20" s="35">
        <f>S18+S19</f>
        <v>-6394</v>
      </c>
      <c r="T20" s="35">
        <f>T18+T19</f>
        <v>-8268</v>
      </c>
      <c r="U20" s="35">
        <f>U18+U19</f>
        <v>-7898</v>
      </c>
      <c r="V20" s="14"/>
      <c r="W20" s="35">
        <f t="shared" si="0"/>
        <v>0</v>
      </c>
      <c r="X20" s="35">
        <f t="shared" ref="X20:Y22" si="3">SUMIFS($E20:$R20,$E$5:$R$5,X$4)</f>
        <v>0</v>
      </c>
      <c r="Y20" s="35">
        <f t="shared" si="3"/>
        <v>0</v>
      </c>
      <c r="Z20" s="35">
        <f t="shared" si="2"/>
        <v>-18675</v>
      </c>
    </row>
    <row r="21" spans="3:26" s="4" customFormat="1" ht="15">
      <c r="C21" s="12" t="s">
        <v>18</v>
      </c>
      <c r="D21" s="24" t="s">
        <v>59</v>
      </c>
      <c r="E21" s="14">
        <v>0</v>
      </c>
      <c r="F21" s="14">
        <v>0</v>
      </c>
      <c r="G21" s="14">
        <v>0</v>
      </c>
      <c r="H21" s="14">
        <v>0</v>
      </c>
      <c r="I21" s="14">
        <v>0</v>
      </c>
      <c r="J21" s="14">
        <v>0</v>
      </c>
      <c r="K21" s="14">
        <v>0</v>
      </c>
      <c r="L21" s="14">
        <v>0</v>
      </c>
      <c r="M21" s="14">
        <v>0</v>
      </c>
      <c r="N21" s="14">
        <v>0</v>
      </c>
      <c r="O21" s="14">
        <v>0</v>
      </c>
      <c r="P21" s="14">
        <v>0</v>
      </c>
      <c r="Q21" s="14">
        <v>0</v>
      </c>
      <c r="R21" s="15">
        <v>0</v>
      </c>
      <c r="S21" s="15">
        <v>0</v>
      </c>
      <c r="T21" s="15">
        <v>0</v>
      </c>
      <c r="U21" s="15">
        <v>-6</v>
      </c>
      <c r="V21" s="15"/>
      <c r="W21" s="15">
        <f t="shared" si="0"/>
        <v>0</v>
      </c>
      <c r="X21" s="15">
        <f t="shared" si="3"/>
        <v>0</v>
      </c>
      <c r="Y21" s="15">
        <f t="shared" si="3"/>
        <v>0</v>
      </c>
      <c r="Z21" s="15">
        <f t="shared" si="2"/>
        <v>0</v>
      </c>
    </row>
    <row r="22" spans="3:26" s="13" customFormat="1" ht="15">
      <c r="C22" s="33" t="s">
        <v>19</v>
      </c>
      <c r="D22" s="34" t="s">
        <v>60</v>
      </c>
      <c r="E22" s="35">
        <v>0</v>
      </c>
      <c r="F22" s="35">
        <v>0</v>
      </c>
      <c r="G22" s="35">
        <v>0</v>
      </c>
      <c r="H22" s="35">
        <v>0</v>
      </c>
      <c r="I22" s="35">
        <v>0</v>
      </c>
      <c r="J22" s="35">
        <v>0</v>
      </c>
      <c r="K22" s="35">
        <v>0</v>
      </c>
      <c r="L22" s="35">
        <v>0</v>
      </c>
      <c r="M22" s="35">
        <v>0</v>
      </c>
      <c r="N22" s="35">
        <v>0</v>
      </c>
      <c r="O22" s="35">
        <v>0</v>
      </c>
      <c r="P22" s="35">
        <v>0</v>
      </c>
      <c r="Q22" s="35">
        <v>0</v>
      </c>
      <c r="R22" s="35">
        <v>-4013</v>
      </c>
      <c r="S22" s="35">
        <f>S20+S21</f>
        <v>-6394</v>
      </c>
      <c r="T22" s="35">
        <f>T20+T21</f>
        <v>-8268</v>
      </c>
      <c r="U22" s="35">
        <f>U20+U21</f>
        <v>-7904</v>
      </c>
      <c r="V22" s="14"/>
      <c r="W22" s="35">
        <f t="shared" si="0"/>
        <v>0</v>
      </c>
      <c r="X22" s="35">
        <f t="shared" si="3"/>
        <v>0</v>
      </c>
      <c r="Y22" s="35">
        <f t="shared" si="3"/>
        <v>0</v>
      </c>
      <c r="Z22" s="35">
        <f t="shared" si="2"/>
        <v>-18675</v>
      </c>
    </row>
    <row r="23" spans="3:26" ht="6" customHeight="1">
      <c r="C23" s="21"/>
      <c r="D23" s="25"/>
      <c r="E23" s="3"/>
      <c r="F23" s="3"/>
      <c r="G23" s="3"/>
      <c r="H23" s="3"/>
      <c r="I23" s="3"/>
      <c r="J23" s="3"/>
      <c r="K23" s="3"/>
      <c r="L23" s="3"/>
      <c r="M23" s="3"/>
      <c r="N23" s="3"/>
      <c r="O23" s="3"/>
      <c r="P23" s="3"/>
      <c r="Q23" s="3"/>
      <c r="R23" s="3"/>
      <c r="S23" s="3"/>
      <c r="T23" s="3"/>
      <c r="U23" s="3"/>
      <c r="V23" s="3"/>
      <c r="W23" s="3"/>
      <c r="X23" s="3"/>
      <c r="Y23" s="3"/>
      <c r="Z23" s="3"/>
    </row>
    <row r="24" spans="3:26" s="13" customFormat="1" ht="15">
      <c r="C24" s="33" t="s">
        <v>20</v>
      </c>
      <c r="D24" s="34" t="s">
        <v>20</v>
      </c>
      <c r="E24" s="35">
        <f t="shared" ref="E24:Q24" si="4">E18-E14</f>
        <v>0</v>
      </c>
      <c r="F24" s="35">
        <f t="shared" si="4"/>
        <v>0</v>
      </c>
      <c r="G24" s="35">
        <f t="shared" si="4"/>
        <v>0</v>
      </c>
      <c r="H24" s="35">
        <f t="shared" si="4"/>
        <v>0</v>
      </c>
      <c r="I24" s="35">
        <f t="shared" si="4"/>
        <v>0</v>
      </c>
      <c r="J24" s="35">
        <f t="shared" si="4"/>
        <v>0</v>
      </c>
      <c r="K24" s="35">
        <f t="shared" si="4"/>
        <v>0</v>
      </c>
      <c r="L24" s="35">
        <f t="shared" si="4"/>
        <v>0</v>
      </c>
      <c r="M24" s="35">
        <f t="shared" si="4"/>
        <v>0</v>
      </c>
      <c r="N24" s="35">
        <f t="shared" si="4"/>
        <v>0</v>
      </c>
      <c r="O24" s="35">
        <f t="shared" si="4"/>
        <v>0</v>
      </c>
      <c r="P24" s="35">
        <f t="shared" si="4"/>
        <v>0</v>
      </c>
      <c r="Q24" s="35">
        <f t="shared" si="4"/>
        <v>0</v>
      </c>
      <c r="R24" s="35">
        <f>R18-R14</f>
        <v>-6071</v>
      </c>
      <c r="S24" s="35">
        <f>S18-S14</f>
        <v>-15610</v>
      </c>
      <c r="T24" s="35">
        <f>T18-T14</f>
        <v>-16079</v>
      </c>
      <c r="U24" s="35">
        <f>U18-U14</f>
        <v>-15343</v>
      </c>
      <c r="V24" s="14"/>
      <c r="W24" s="35">
        <f>SUMIFS($E24:$R24,$E$5:$R$5,W$4)</f>
        <v>0</v>
      </c>
      <c r="X24" s="35">
        <f>SUMIFS($E24:$R24,$E$5:$R$5,X$4)</f>
        <v>0</v>
      </c>
      <c r="Y24" s="35">
        <f>SUMIFS($E24:$R24,$E$5:$R$5,Y$4)</f>
        <v>0</v>
      </c>
      <c r="Z24" s="35">
        <f>SUMIFS($E24:$T24,$E$5:$T$5,Z$4)</f>
        <v>-37760</v>
      </c>
    </row>
    <row r="25" spans="3:26" s="21" customFormat="1">
      <c r="I25" s="26"/>
      <c r="J25" s="26"/>
      <c r="K25" s="26"/>
      <c r="L25" s="26"/>
      <c r="M25" s="26"/>
      <c r="N25" s="26"/>
      <c r="O25" s="26"/>
      <c r="P25" s="26"/>
      <c r="Q25" s="26"/>
      <c r="R25" s="26"/>
      <c r="S25" s="26"/>
      <c r="T25" s="26"/>
      <c r="U25" s="26"/>
      <c r="V25" s="26"/>
      <c r="W25" s="26"/>
      <c r="X25" s="26"/>
      <c r="Y25" s="26"/>
      <c r="Z25" s="26"/>
    </row>
    <row r="26" spans="3:26">
      <c r="C26" s="36"/>
      <c r="I26" s="16"/>
      <c r="J26" s="16"/>
      <c r="K26" s="16"/>
      <c r="L26" s="16"/>
      <c r="M26" s="16"/>
      <c r="N26" s="16"/>
      <c r="O26" s="16"/>
      <c r="P26" s="16"/>
      <c r="Q26" s="16"/>
      <c r="R26" s="16"/>
      <c r="S26" s="16"/>
      <c r="T26" s="16"/>
      <c r="U26" s="16"/>
      <c r="V26" s="16"/>
      <c r="W26" s="16"/>
      <c r="X26" s="16"/>
      <c r="Y26" s="16"/>
      <c r="Z26" s="16"/>
    </row>
    <row r="27" spans="3:26">
      <c r="C27" s="13" t="s">
        <v>251</v>
      </c>
      <c r="D27" s="13" t="s">
        <v>248</v>
      </c>
    </row>
    <row r="28" spans="3:26" ht="270">
      <c r="C28" s="37" t="s">
        <v>320</v>
      </c>
      <c r="D28" s="37" t="s">
        <v>321</v>
      </c>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3092-DD63-4459-B8AF-90ACF0E978A6}">
  <dimension ref="A2:AQ275"/>
  <sheetViews>
    <sheetView showGridLines="0" zoomScaleNormal="100" workbookViewId="0">
      <pane xSplit="4" ySplit="4" topLeftCell="AG5" activePane="bottomRight" state="frozen"/>
      <selection pane="topRight" activeCell="E1" sqref="E1"/>
      <selection pane="bottomLeft" activeCell="A5" sqref="A5"/>
      <selection pane="bottomRight"/>
    </sheetView>
  </sheetViews>
  <sheetFormatPr defaultColWidth="8.6640625" defaultRowHeight="15.6" outlineLevelRow="1"/>
  <cols>
    <col min="1" max="2" width="3" style="2" customWidth="1"/>
    <col min="3" max="3" width="84.6640625" style="2" bestFit="1" customWidth="1"/>
    <col min="4" max="4" width="67.77734375" style="2" customWidth="1"/>
    <col min="5" max="34" width="16.44140625" style="2" customWidth="1"/>
    <col min="35" max="35" width="4.44140625" style="2" customWidth="1"/>
    <col min="36" max="42" width="16.44140625" style="2" customWidth="1"/>
    <col min="43" max="16384" width="8.6640625" style="2"/>
  </cols>
  <sheetData>
    <row r="2" spans="1:43">
      <c r="V2" s="41"/>
      <c r="W2" s="41"/>
      <c r="X2" s="41"/>
      <c r="Y2" s="41"/>
      <c r="Z2" s="41"/>
      <c r="AA2" s="41"/>
      <c r="AB2" s="41"/>
      <c r="AC2" s="41"/>
      <c r="AD2" s="41"/>
      <c r="AE2" s="41"/>
      <c r="AF2" s="41"/>
      <c r="AG2" s="41"/>
      <c r="AH2" s="41"/>
    </row>
    <row r="4" spans="1:43" s="48" customFormat="1" ht="31.8">
      <c r="C4" s="190" t="s">
        <v>469</v>
      </c>
      <c r="D4" s="191" t="s">
        <v>582</v>
      </c>
      <c r="E4" s="192" t="s">
        <v>26</v>
      </c>
      <c r="F4" s="192" t="s">
        <v>27</v>
      </c>
      <c r="G4" s="192" t="s">
        <v>28</v>
      </c>
      <c r="H4" s="192" t="s">
        <v>29</v>
      </c>
      <c r="I4" s="192" t="s">
        <v>30</v>
      </c>
      <c r="J4" s="192" t="s">
        <v>31</v>
      </c>
      <c r="K4" s="192" t="s">
        <v>32</v>
      </c>
      <c r="L4" s="192" t="s">
        <v>33</v>
      </c>
      <c r="M4" s="192" t="s">
        <v>34</v>
      </c>
      <c r="N4" s="192" t="s">
        <v>35</v>
      </c>
      <c r="O4" s="192" t="s">
        <v>36</v>
      </c>
      <c r="P4" s="192" t="s">
        <v>37</v>
      </c>
      <c r="Q4" s="192" t="s">
        <v>38</v>
      </c>
      <c r="R4" s="192" t="s">
        <v>39</v>
      </c>
      <c r="S4" s="192" t="s">
        <v>252</v>
      </c>
      <c r="T4" s="192" t="s">
        <v>261</v>
      </c>
      <c r="U4" s="192" t="s">
        <v>275</v>
      </c>
      <c r="V4" s="192" t="s">
        <v>284</v>
      </c>
      <c r="W4" s="192" t="s">
        <v>322</v>
      </c>
      <c r="X4" s="192" t="s">
        <v>334</v>
      </c>
      <c r="Y4" s="192" t="s">
        <v>340</v>
      </c>
      <c r="Z4" s="192" t="s">
        <v>346</v>
      </c>
      <c r="AA4" s="192" t="s">
        <v>355</v>
      </c>
      <c r="AB4" s="192" t="s">
        <v>366</v>
      </c>
      <c r="AC4" s="192" t="s">
        <v>371</v>
      </c>
      <c r="AD4" s="192" t="s">
        <v>398</v>
      </c>
      <c r="AE4" s="192" t="s">
        <v>438</v>
      </c>
      <c r="AF4" s="192" t="s">
        <v>444</v>
      </c>
      <c r="AG4" s="192" t="s">
        <v>456</v>
      </c>
      <c r="AH4" s="192" t="s">
        <v>460</v>
      </c>
      <c r="AI4" s="60"/>
      <c r="AJ4" s="192">
        <v>2019</v>
      </c>
      <c r="AK4" s="192">
        <v>2020</v>
      </c>
      <c r="AL4" s="192">
        <v>2021</v>
      </c>
      <c r="AM4" s="192">
        <v>2022</v>
      </c>
      <c r="AN4" s="192">
        <v>2023</v>
      </c>
      <c r="AO4" s="192">
        <v>2024</v>
      </c>
      <c r="AP4" s="192">
        <v>2025</v>
      </c>
    </row>
    <row r="5" spans="1:43" s="48" customFormat="1" ht="9" customHeight="1">
      <c r="C5" s="193"/>
      <c r="D5" s="194"/>
      <c r="E5" s="195"/>
      <c r="F5" s="195"/>
      <c r="G5" s="195"/>
      <c r="H5" s="195"/>
      <c r="I5" s="195"/>
      <c r="J5" s="195"/>
      <c r="K5" s="195"/>
      <c r="L5" s="195"/>
      <c r="M5" s="195"/>
      <c r="N5" s="195"/>
      <c r="O5" s="195"/>
      <c r="P5" s="195"/>
      <c r="Q5" s="195"/>
      <c r="R5" s="196" t="s">
        <v>319</v>
      </c>
      <c r="S5" s="196" t="s">
        <v>319</v>
      </c>
      <c r="T5" s="196" t="s">
        <v>319</v>
      </c>
      <c r="U5" s="196" t="s">
        <v>319</v>
      </c>
      <c r="V5" s="195"/>
      <c r="W5" s="61"/>
      <c r="X5" s="61"/>
      <c r="Y5" s="61"/>
      <c r="Z5" s="61"/>
      <c r="AA5" s="61"/>
      <c r="AB5" s="61"/>
      <c r="AC5" s="61"/>
      <c r="AD5" s="61"/>
      <c r="AE5" s="61"/>
      <c r="AF5" s="61"/>
      <c r="AG5" s="61"/>
      <c r="AH5" s="61"/>
      <c r="AI5" s="60"/>
      <c r="AJ5" s="195"/>
      <c r="AK5" s="195"/>
      <c r="AL5" s="195"/>
      <c r="AM5" s="195"/>
      <c r="AN5" s="195"/>
      <c r="AO5" s="195"/>
      <c r="AP5" s="195"/>
    </row>
    <row r="6" spans="1:43" s="49" customFormat="1" ht="4.5" customHeight="1">
      <c r="A6" s="48"/>
      <c r="C6" s="131"/>
      <c r="D6" s="132"/>
      <c r="E6" s="133">
        <v>2019</v>
      </c>
      <c r="F6" s="133">
        <v>2019</v>
      </c>
      <c r="G6" s="133">
        <v>2019</v>
      </c>
      <c r="H6" s="133">
        <v>2019</v>
      </c>
      <c r="I6" s="134">
        <v>2020</v>
      </c>
      <c r="J6" s="134">
        <v>2020</v>
      </c>
      <c r="K6" s="134">
        <v>2020</v>
      </c>
      <c r="L6" s="134">
        <v>2020</v>
      </c>
      <c r="M6" s="134">
        <v>2021</v>
      </c>
      <c r="N6" s="134">
        <v>2021</v>
      </c>
      <c r="O6" s="134">
        <v>2021</v>
      </c>
      <c r="P6" s="134">
        <v>2021</v>
      </c>
      <c r="Q6" s="134">
        <v>2022</v>
      </c>
      <c r="R6" s="134">
        <v>2022</v>
      </c>
      <c r="S6" s="134">
        <v>2022</v>
      </c>
      <c r="T6" s="134">
        <v>2022</v>
      </c>
      <c r="U6" s="134">
        <v>2023</v>
      </c>
      <c r="V6" s="134">
        <v>2023</v>
      </c>
      <c r="W6" s="134">
        <v>2023</v>
      </c>
      <c r="X6" s="134">
        <v>2023</v>
      </c>
      <c r="Y6" s="134">
        <v>2024</v>
      </c>
      <c r="Z6" s="134">
        <v>2024</v>
      </c>
      <c r="AA6" s="134">
        <v>2024</v>
      </c>
      <c r="AB6" s="134">
        <v>2024</v>
      </c>
      <c r="AC6" s="134">
        <v>2025</v>
      </c>
      <c r="AD6" s="134">
        <v>2025</v>
      </c>
      <c r="AE6" s="134">
        <v>2025</v>
      </c>
      <c r="AF6" s="134">
        <v>2025</v>
      </c>
      <c r="AG6" s="134">
        <v>2026</v>
      </c>
      <c r="AH6" s="134">
        <v>2026</v>
      </c>
      <c r="AI6" s="135"/>
      <c r="AJ6" s="134" t="s">
        <v>29</v>
      </c>
      <c r="AK6" s="134" t="s">
        <v>33</v>
      </c>
      <c r="AL6" s="134" t="s">
        <v>37</v>
      </c>
      <c r="AM6" s="134" t="s">
        <v>261</v>
      </c>
      <c r="AN6" s="134" t="s">
        <v>334</v>
      </c>
      <c r="AO6" s="134" t="s">
        <v>366</v>
      </c>
      <c r="AP6" s="134" t="s">
        <v>444</v>
      </c>
    </row>
    <row r="7" spans="1:43" s="47" customFormat="1" ht="18.600000000000001">
      <c r="A7" s="48"/>
      <c r="C7" s="197" t="s">
        <v>25</v>
      </c>
      <c r="D7" s="198" t="s">
        <v>509</v>
      </c>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39"/>
      <c r="AJ7" s="199"/>
      <c r="AK7" s="199"/>
      <c r="AL7" s="199"/>
      <c r="AM7" s="199"/>
      <c r="AN7" s="199"/>
      <c r="AO7" s="199"/>
      <c r="AP7" s="199"/>
    </row>
    <row r="8" spans="1:43" s="62" customFormat="1" ht="18">
      <c r="C8" s="141" t="s">
        <v>471</v>
      </c>
      <c r="D8" s="142" t="s">
        <v>496</v>
      </c>
      <c r="E8" s="143">
        <v>17435</v>
      </c>
      <c r="F8" s="143">
        <v>17608</v>
      </c>
      <c r="G8" s="143">
        <v>22345</v>
      </c>
      <c r="H8" s="143">
        <v>24116</v>
      </c>
      <c r="I8" s="143">
        <v>31648</v>
      </c>
      <c r="J8" s="143">
        <v>24791</v>
      </c>
      <c r="K8" s="143">
        <v>25644</v>
      </c>
      <c r="L8" s="143">
        <v>43307</v>
      </c>
      <c r="M8" s="143">
        <v>48765</v>
      </c>
      <c r="N8" s="143">
        <v>43401</v>
      </c>
      <c r="O8" s="143">
        <v>48033</v>
      </c>
      <c r="P8" s="143">
        <v>82453</v>
      </c>
      <c r="Q8" s="143">
        <v>76914</v>
      </c>
      <c r="R8" s="143">
        <v>59546</v>
      </c>
      <c r="S8" s="143">
        <v>64411</v>
      </c>
      <c r="T8" s="143">
        <v>65556</v>
      </c>
      <c r="U8" s="143">
        <v>69132</v>
      </c>
      <c r="V8" s="143">
        <v>55523</v>
      </c>
      <c r="W8" s="143">
        <v>54258</v>
      </c>
      <c r="X8" s="143">
        <v>81502</v>
      </c>
      <c r="Y8" s="143">
        <v>65320</v>
      </c>
      <c r="Z8" s="143">
        <v>72826</v>
      </c>
      <c r="AA8" s="143">
        <v>75034</v>
      </c>
      <c r="AB8" s="143">
        <v>89516</v>
      </c>
      <c r="AC8" s="143">
        <v>83140</v>
      </c>
      <c r="AD8" s="143">
        <v>80050</v>
      </c>
      <c r="AE8" s="143">
        <v>107744</v>
      </c>
      <c r="AF8" s="143">
        <v>121036</v>
      </c>
      <c r="AG8" s="143">
        <v>103851</v>
      </c>
      <c r="AH8" s="143">
        <v>100825</v>
      </c>
      <c r="AI8" s="143"/>
      <c r="AJ8" s="143">
        <f t="shared" ref="AJ8:AL27" si="0">SUMIFS($E8:$R8,$E$6:$R$6,AJ$4)</f>
        <v>81504</v>
      </c>
      <c r="AK8" s="143">
        <f t="shared" si="0"/>
        <v>125390</v>
      </c>
      <c r="AL8" s="143">
        <f t="shared" si="0"/>
        <v>222652</v>
      </c>
      <c r="AM8" s="143">
        <f t="shared" ref="AM8:AM27" si="1">SUMIFS($E8:$T8,$E$6:$T$6,AM$4)</f>
        <v>266427</v>
      </c>
      <c r="AN8" s="143">
        <f t="shared" ref="AN8:AP27" si="2">SUMIFS($E8:$AI8,$E$6:$AI$6,AN$4)</f>
        <v>260415</v>
      </c>
      <c r="AO8" s="143">
        <f t="shared" si="2"/>
        <v>302696</v>
      </c>
      <c r="AP8" s="143">
        <f t="shared" si="2"/>
        <v>391970</v>
      </c>
    </row>
    <row r="9" spans="1:43" s="62" customFormat="1" ht="18">
      <c r="C9" s="141" t="s">
        <v>472</v>
      </c>
      <c r="D9" s="142" t="s">
        <v>487</v>
      </c>
      <c r="E9" s="143">
        <v>-17395</v>
      </c>
      <c r="F9" s="143">
        <v>-14586</v>
      </c>
      <c r="G9" s="143">
        <v>-18246</v>
      </c>
      <c r="H9" s="143">
        <v>-22478</v>
      </c>
      <c r="I9" s="143">
        <v>-22501</v>
      </c>
      <c r="J9" s="143">
        <v>-15492</v>
      </c>
      <c r="K9" s="143">
        <v>-20835</v>
      </c>
      <c r="L9" s="143">
        <v>-37874</v>
      </c>
      <c r="M9" s="143">
        <v>-42167</v>
      </c>
      <c r="N9" s="143">
        <v>-56107.623630000002</v>
      </c>
      <c r="O9" s="143">
        <v>-62335</v>
      </c>
      <c r="P9" s="143">
        <v>-137783</v>
      </c>
      <c r="Q9" s="143">
        <v>-97237</v>
      </c>
      <c r="R9" s="143">
        <f t="shared" ref="R9:AH9" si="3">SUM(R10:R18)</f>
        <v>-106247</v>
      </c>
      <c r="S9" s="143">
        <f t="shared" si="3"/>
        <v>-90127</v>
      </c>
      <c r="T9" s="143">
        <f t="shared" si="3"/>
        <v>-65284</v>
      </c>
      <c r="U9" s="143">
        <f t="shared" si="3"/>
        <v>-82490</v>
      </c>
      <c r="V9" s="143">
        <f t="shared" si="3"/>
        <v>-63895</v>
      </c>
      <c r="W9" s="143">
        <f t="shared" si="3"/>
        <v>-50985</v>
      </c>
      <c r="X9" s="143">
        <f t="shared" si="3"/>
        <v>-110275</v>
      </c>
      <c r="Y9" s="143">
        <f t="shared" si="3"/>
        <v>-54685</v>
      </c>
      <c r="Z9" s="143">
        <f t="shared" si="3"/>
        <v>-137515</v>
      </c>
      <c r="AA9" s="143">
        <f t="shared" si="3"/>
        <v>-68830</v>
      </c>
      <c r="AB9" s="143">
        <f t="shared" si="3"/>
        <v>-53463</v>
      </c>
      <c r="AC9" s="143">
        <f t="shared" si="3"/>
        <v>-71304</v>
      </c>
      <c r="AD9" s="143">
        <f t="shared" si="3"/>
        <v>-73622</v>
      </c>
      <c r="AE9" s="143">
        <f t="shared" ref="AE9" si="4">SUM(AE10:AE18)</f>
        <v>-81430</v>
      </c>
      <c r="AF9" s="143">
        <f t="shared" si="3"/>
        <v>-90136</v>
      </c>
      <c r="AG9" s="143">
        <f t="shared" si="3"/>
        <v>-76239</v>
      </c>
      <c r="AH9" s="143">
        <f t="shared" si="3"/>
        <v>-86924</v>
      </c>
      <c r="AI9" s="143"/>
      <c r="AJ9" s="143">
        <f t="shared" si="0"/>
        <v>-72705</v>
      </c>
      <c r="AK9" s="143">
        <f t="shared" si="0"/>
        <v>-96702</v>
      </c>
      <c r="AL9" s="143">
        <f t="shared" si="0"/>
        <v>-298392.62362999999</v>
      </c>
      <c r="AM9" s="143">
        <f t="shared" si="1"/>
        <v>-358895</v>
      </c>
      <c r="AN9" s="143">
        <f t="shared" si="2"/>
        <v>-307645</v>
      </c>
      <c r="AO9" s="143">
        <f t="shared" si="2"/>
        <v>-314493</v>
      </c>
      <c r="AP9" s="143">
        <f t="shared" si="2"/>
        <v>-316492</v>
      </c>
      <c r="AQ9" s="144"/>
    </row>
    <row r="10" spans="1:43" s="50" customFormat="1" ht="18">
      <c r="A10" s="62"/>
      <c r="C10" s="145" t="s">
        <v>107</v>
      </c>
      <c r="D10" s="146" t="s">
        <v>107</v>
      </c>
      <c r="E10" s="144">
        <v>-9364</v>
      </c>
      <c r="F10" s="144">
        <v>-7878</v>
      </c>
      <c r="G10" s="144">
        <v>-10668</v>
      </c>
      <c r="H10" s="144">
        <v>-11791</v>
      </c>
      <c r="I10" s="144">
        <v>-14573</v>
      </c>
      <c r="J10" s="144">
        <v>-9539</v>
      </c>
      <c r="K10" s="144">
        <v>-12944</v>
      </c>
      <c r="L10" s="144">
        <v>-22049</v>
      </c>
      <c r="M10" s="144">
        <v>-21181</v>
      </c>
      <c r="N10" s="144">
        <v>-24608.911960000001</v>
      </c>
      <c r="O10" s="144">
        <v>-27161</v>
      </c>
      <c r="P10" s="144">
        <v>-67208</v>
      </c>
      <c r="Q10" s="144">
        <v>-52689</v>
      </c>
      <c r="R10" s="144">
        <v>-42659</v>
      </c>
      <c r="S10" s="144">
        <v>-41499</v>
      </c>
      <c r="T10" s="144">
        <v>-38341</v>
      </c>
      <c r="U10" s="144">
        <v>-38515</v>
      </c>
      <c r="V10" s="144">
        <v>-32751</v>
      </c>
      <c r="W10" s="144">
        <v>-27006</v>
      </c>
      <c r="X10" s="144">
        <v>-33454</v>
      </c>
      <c r="Y10" s="144">
        <v>-32747</v>
      </c>
      <c r="Z10" s="144">
        <v>-36233</v>
      </c>
      <c r="AA10" s="144">
        <v>-40158</v>
      </c>
      <c r="AB10" s="144">
        <v>-45469</v>
      </c>
      <c r="AC10" s="144">
        <v>-47596</v>
      </c>
      <c r="AD10" s="144">
        <v>-46545</v>
      </c>
      <c r="AE10" s="144">
        <v>-50489</v>
      </c>
      <c r="AF10" s="144">
        <v>-64532</v>
      </c>
      <c r="AG10" s="144">
        <v>-45146</v>
      </c>
      <c r="AH10" s="144">
        <v>-58987</v>
      </c>
      <c r="AI10" s="144"/>
      <c r="AJ10" s="144">
        <f t="shared" si="0"/>
        <v>-39701</v>
      </c>
      <c r="AK10" s="144">
        <f t="shared" si="0"/>
        <v>-59105</v>
      </c>
      <c r="AL10" s="144">
        <f t="shared" si="0"/>
        <v>-140158.91196</v>
      </c>
      <c r="AM10" s="144">
        <f t="shared" si="1"/>
        <v>-175188</v>
      </c>
      <c r="AN10" s="144">
        <f t="shared" si="2"/>
        <v>-131726</v>
      </c>
      <c r="AO10" s="144">
        <f t="shared" si="2"/>
        <v>-154607</v>
      </c>
      <c r="AP10" s="144">
        <f t="shared" si="2"/>
        <v>-209162</v>
      </c>
      <c r="AQ10" s="144"/>
    </row>
    <row r="11" spans="1:43" s="50" customFormat="1" ht="18">
      <c r="A11" s="62"/>
      <c r="C11" s="145" t="s">
        <v>473</v>
      </c>
      <c r="D11" s="146" t="s">
        <v>497</v>
      </c>
      <c r="E11" s="144">
        <v>-3959</v>
      </c>
      <c r="F11" s="144">
        <v>-3777</v>
      </c>
      <c r="G11" s="144">
        <v>-3960</v>
      </c>
      <c r="H11" s="144">
        <v>-6374</v>
      </c>
      <c r="I11" s="144">
        <v>-3965</v>
      </c>
      <c r="J11" s="144">
        <v>-3785</v>
      </c>
      <c r="K11" s="144">
        <v>-4313</v>
      </c>
      <c r="L11" s="144">
        <v>-6232</v>
      </c>
      <c r="M11" s="144">
        <v>-6950</v>
      </c>
      <c r="N11" s="144">
        <v>-9748.6455200000037</v>
      </c>
      <c r="O11" s="144">
        <v>-14909</v>
      </c>
      <c r="P11" s="144">
        <v>-22110</v>
      </c>
      <c r="Q11" s="144">
        <v>-25742</v>
      </c>
      <c r="R11" s="144">
        <v>-35758</v>
      </c>
      <c r="S11" s="144">
        <v>-30127</v>
      </c>
      <c r="T11" s="144">
        <v>-32213</v>
      </c>
      <c r="U11" s="144">
        <v>-25646</v>
      </c>
      <c r="V11" s="144">
        <v>-19038</v>
      </c>
      <c r="W11" s="144">
        <v>-15921</v>
      </c>
      <c r="X11" s="144">
        <v>-20332</v>
      </c>
      <c r="Y11" s="144">
        <v>-13944</v>
      </c>
      <c r="Z11" s="144">
        <v>-12736</v>
      </c>
      <c r="AA11" s="144">
        <v>-18205</v>
      </c>
      <c r="AB11" s="144">
        <v>-13420</v>
      </c>
      <c r="AC11" s="144">
        <v>-12168</v>
      </c>
      <c r="AD11" s="144">
        <v>-15149</v>
      </c>
      <c r="AE11" s="144">
        <v>-13574</v>
      </c>
      <c r="AF11" s="144">
        <v>-14576</v>
      </c>
      <c r="AG11" s="144">
        <v>-14675</v>
      </c>
      <c r="AH11" s="144">
        <v>-13630</v>
      </c>
      <c r="AI11" s="144"/>
      <c r="AJ11" s="144">
        <f t="shared" si="0"/>
        <v>-18070</v>
      </c>
      <c r="AK11" s="144">
        <f t="shared" si="0"/>
        <v>-18295</v>
      </c>
      <c r="AL11" s="144">
        <f t="shared" si="0"/>
        <v>-53717.645520000005</v>
      </c>
      <c r="AM11" s="144">
        <f t="shared" si="1"/>
        <v>-123840</v>
      </c>
      <c r="AN11" s="144">
        <f t="shared" si="2"/>
        <v>-80937</v>
      </c>
      <c r="AO11" s="144">
        <f t="shared" si="2"/>
        <v>-58305</v>
      </c>
      <c r="AP11" s="144">
        <f t="shared" si="2"/>
        <v>-55467</v>
      </c>
      <c r="AQ11" s="144"/>
    </row>
    <row r="12" spans="1:43" s="50" customFormat="1" ht="18">
      <c r="A12" s="62"/>
      <c r="C12" s="145" t="s">
        <v>382</v>
      </c>
      <c r="D12" s="146" t="s">
        <v>508</v>
      </c>
      <c r="E12" s="144">
        <v>-590</v>
      </c>
      <c r="F12" s="144">
        <v>-501</v>
      </c>
      <c r="G12" s="144">
        <v>-484</v>
      </c>
      <c r="H12" s="144">
        <v>-894</v>
      </c>
      <c r="I12" s="144">
        <v>-311</v>
      </c>
      <c r="J12" s="144">
        <v>-181</v>
      </c>
      <c r="K12" s="144">
        <v>-876</v>
      </c>
      <c r="L12" s="144">
        <v>-6733</v>
      </c>
      <c r="M12" s="144">
        <v>-6700</v>
      </c>
      <c r="N12" s="144">
        <v>-9228.0661499999987</v>
      </c>
      <c r="O12" s="144">
        <v>-10458</v>
      </c>
      <c r="P12" s="144">
        <v>-16547</v>
      </c>
      <c r="Q12" s="144">
        <v>-5834</v>
      </c>
      <c r="R12" s="144">
        <v>-4289</v>
      </c>
      <c r="S12" s="144">
        <v>-2720</v>
      </c>
      <c r="T12" s="144">
        <v>-3890</v>
      </c>
      <c r="U12" s="144">
        <v>-3383</v>
      </c>
      <c r="V12" s="144">
        <v>-2528</v>
      </c>
      <c r="W12" s="144">
        <v>-2399</v>
      </c>
      <c r="X12" s="144">
        <v>-2019</v>
      </c>
      <c r="Y12" s="144">
        <v>-2060</v>
      </c>
      <c r="Z12" s="144">
        <v>-2451</v>
      </c>
      <c r="AA12" s="144">
        <v>-4306</v>
      </c>
      <c r="AB12" s="144">
        <v>-6372</v>
      </c>
      <c r="AC12" s="144">
        <v>-6343</v>
      </c>
      <c r="AD12" s="144">
        <v>-6203</v>
      </c>
      <c r="AE12" s="144">
        <v>-4921</v>
      </c>
      <c r="AF12" s="144">
        <v>-6252</v>
      </c>
      <c r="AG12" s="144">
        <v>-5782</v>
      </c>
      <c r="AH12" s="144">
        <v>-6060</v>
      </c>
      <c r="AI12" s="144"/>
      <c r="AJ12" s="144">
        <f t="shared" si="0"/>
        <v>-2469</v>
      </c>
      <c r="AK12" s="144">
        <f t="shared" si="0"/>
        <v>-8101</v>
      </c>
      <c r="AL12" s="144">
        <f t="shared" si="0"/>
        <v>-42933.066149999999</v>
      </c>
      <c r="AM12" s="144">
        <f t="shared" si="1"/>
        <v>-16733</v>
      </c>
      <c r="AN12" s="144">
        <f t="shared" si="2"/>
        <v>-10329</v>
      </c>
      <c r="AO12" s="144">
        <f t="shared" si="2"/>
        <v>-15189</v>
      </c>
      <c r="AP12" s="144">
        <f t="shared" si="2"/>
        <v>-23719</v>
      </c>
      <c r="AQ12" s="144"/>
    </row>
    <row r="13" spans="1:43" s="50" customFormat="1" ht="18">
      <c r="A13" s="62"/>
      <c r="C13" s="145" t="s">
        <v>489</v>
      </c>
      <c r="D13" s="146" t="s">
        <v>47</v>
      </c>
      <c r="E13" s="144">
        <v>-773</v>
      </c>
      <c r="F13" s="144">
        <v>-797</v>
      </c>
      <c r="G13" s="144">
        <v>-1508</v>
      </c>
      <c r="H13" s="144">
        <v>-1351</v>
      </c>
      <c r="I13" s="144">
        <v>-1803</v>
      </c>
      <c r="J13" s="144">
        <v>-838</v>
      </c>
      <c r="K13" s="144">
        <v>-1499</v>
      </c>
      <c r="L13" s="144">
        <v>-1614</v>
      </c>
      <c r="M13" s="144">
        <v>-2454</v>
      </c>
      <c r="N13" s="144">
        <v>-4607</v>
      </c>
      <c r="O13" s="144">
        <v>-4501</v>
      </c>
      <c r="P13" s="144">
        <v>-4432</v>
      </c>
      <c r="Q13" s="144">
        <v>-6050</v>
      </c>
      <c r="R13" s="144">
        <v>-6831</v>
      </c>
      <c r="S13" s="144">
        <v>-5663</v>
      </c>
      <c r="T13" s="144">
        <v>-5712</v>
      </c>
      <c r="U13" s="144">
        <v>-5262</v>
      </c>
      <c r="V13" s="144">
        <v>-1137</v>
      </c>
      <c r="W13" s="144">
        <v>-1813</v>
      </c>
      <c r="X13" s="144">
        <v>-1533</v>
      </c>
      <c r="Y13" s="144">
        <v>-1860</v>
      </c>
      <c r="Z13" s="144">
        <v>-1992</v>
      </c>
      <c r="AA13" s="144">
        <v>-2067</v>
      </c>
      <c r="AB13" s="144">
        <v>-3025</v>
      </c>
      <c r="AC13" s="144">
        <v>-2619</v>
      </c>
      <c r="AD13" s="144">
        <v>-4797</v>
      </c>
      <c r="AE13" s="144">
        <v>-2009</v>
      </c>
      <c r="AF13" s="144">
        <v>-3388</v>
      </c>
      <c r="AG13" s="144">
        <v>-2612</v>
      </c>
      <c r="AH13" s="144">
        <v>-2331</v>
      </c>
      <c r="AI13" s="144"/>
      <c r="AJ13" s="144">
        <f t="shared" si="0"/>
        <v>-4429</v>
      </c>
      <c r="AK13" s="144">
        <f t="shared" si="0"/>
        <v>-5754</v>
      </c>
      <c r="AL13" s="144">
        <f t="shared" si="0"/>
        <v>-15994</v>
      </c>
      <c r="AM13" s="144">
        <f t="shared" si="1"/>
        <v>-24256</v>
      </c>
      <c r="AN13" s="144">
        <f t="shared" si="2"/>
        <v>-9745</v>
      </c>
      <c r="AO13" s="144">
        <f t="shared" si="2"/>
        <v>-8944</v>
      </c>
      <c r="AP13" s="144">
        <f t="shared" si="2"/>
        <v>-12813</v>
      </c>
      <c r="AQ13" s="144"/>
    </row>
    <row r="14" spans="1:43" s="50" customFormat="1" ht="18">
      <c r="C14" s="145" t="s">
        <v>10</v>
      </c>
      <c r="D14" s="146" t="s">
        <v>289</v>
      </c>
      <c r="E14" s="144">
        <v>-713</v>
      </c>
      <c r="F14" s="144">
        <v>-666</v>
      </c>
      <c r="G14" s="144">
        <v>-727</v>
      </c>
      <c r="H14" s="144">
        <v>-1328</v>
      </c>
      <c r="I14" s="144">
        <v>-761</v>
      </c>
      <c r="J14" s="144">
        <v>-664</v>
      </c>
      <c r="K14" s="144">
        <v>-560</v>
      </c>
      <c r="L14" s="144">
        <v>-435</v>
      </c>
      <c r="M14" s="144">
        <v>-4072</v>
      </c>
      <c r="N14" s="144">
        <v>-6555</v>
      </c>
      <c r="O14" s="144">
        <v>-4593</v>
      </c>
      <c r="P14" s="144">
        <v>-5100</v>
      </c>
      <c r="Q14" s="144">
        <v>-3649</v>
      </c>
      <c r="R14" s="144">
        <v>-11700</v>
      </c>
      <c r="S14" s="144">
        <v>-4800</v>
      </c>
      <c r="T14" s="144">
        <v>-4624</v>
      </c>
      <c r="U14" s="144">
        <v>-4141</v>
      </c>
      <c r="V14" s="144">
        <v>-9653</v>
      </c>
      <c r="W14" s="144">
        <v>-2120</v>
      </c>
      <c r="X14" s="144">
        <v>-9393</v>
      </c>
      <c r="Y14" s="144">
        <v>-3139</v>
      </c>
      <c r="Z14" s="144">
        <v>-2110</v>
      </c>
      <c r="AA14" s="144">
        <v>-2084</v>
      </c>
      <c r="AB14" s="144">
        <v>-1400</v>
      </c>
      <c r="AC14" s="144">
        <v>-2573</v>
      </c>
      <c r="AD14" s="144">
        <v>-731</v>
      </c>
      <c r="AE14" s="144">
        <v>-1517</v>
      </c>
      <c r="AF14" s="144">
        <v>-1498</v>
      </c>
      <c r="AG14" s="144">
        <v>-3864</v>
      </c>
      <c r="AH14" s="144">
        <v>-1683</v>
      </c>
      <c r="AI14" s="144"/>
      <c r="AJ14" s="144">
        <f t="shared" si="0"/>
        <v>-3434</v>
      </c>
      <c r="AK14" s="144">
        <f t="shared" si="0"/>
        <v>-2420</v>
      </c>
      <c r="AL14" s="144">
        <f t="shared" si="0"/>
        <v>-20320</v>
      </c>
      <c r="AM14" s="144">
        <f t="shared" si="1"/>
        <v>-24773</v>
      </c>
      <c r="AN14" s="144">
        <f t="shared" si="2"/>
        <v>-25307</v>
      </c>
      <c r="AO14" s="144">
        <f t="shared" si="2"/>
        <v>-8733</v>
      </c>
      <c r="AP14" s="144">
        <f t="shared" si="2"/>
        <v>-6319</v>
      </c>
      <c r="AQ14" s="144"/>
    </row>
    <row r="15" spans="1:43" s="50" customFormat="1" ht="18">
      <c r="C15" s="145" t="s">
        <v>11</v>
      </c>
      <c r="D15" s="146" t="s">
        <v>53</v>
      </c>
      <c r="E15" s="144">
        <v>-364</v>
      </c>
      <c r="F15" s="144">
        <v>-500</v>
      </c>
      <c r="G15" s="144">
        <v>-536</v>
      </c>
      <c r="H15" s="144">
        <v>-541</v>
      </c>
      <c r="I15" s="144">
        <v>-545</v>
      </c>
      <c r="J15" s="144">
        <v>-499</v>
      </c>
      <c r="K15" s="144">
        <v>-317</v>
      </c>
      <c r="L15" s="144">
        <v>-408</v>
      </c>
      <c r="M15" s="144">
        <v>-373</v>
      </c>
      <c r="N15" s="144">
        <v>-521</v>
      </c>
      <c r="O15" s="144">
        <v>-1029</v>
      </c>
      <c r="P15" s="144">
        <v>-1343</v>
      </c>
      <c r="Q15" s="144">
        <v>-1231</v>
      </c>
      <c r="R15" s="144">
        <v>-1363</v>
      </c>
      <c r="S15" s="144">
        <v>-1377</v>
      </c>
      <c r="T15" s="144">
        <v>-1146</v>
      </c>
      <c r="U15" s="144">
        <v>-1070</v>
      </c>
      <c r="V15" s="144">
        <v>-1755</v>
      </c>
      <c r="W15" s="144">
        <v>-2167</v>
      </c>
      <c r="X15" s="144">
        <v>-2046</v>
      </c>
      <c r="Y15" s="144">
        <v>-2243</v>
      </c>
      <c r="Z15" s="144">
        <v>-2171</v>
      </c>
      <c r="AA15" s="144">
        <v>-3032</v>
      </c>
      <c r="AB15" s="144">
        <v>-3233</v>
      </c>
      <c r="AC15" s="144">
        <v>-3323</v>
      </c>
      <c r="AD15" s="144">
        <v>-3369</v>
      </c>
      <c r="AE15" s="144">
        <v>-4415</v>
      </c>
      <c r="AF15" s="144">
        <v>-2246</v>
      </c>
      <c r="AG15" s="144">
        <v>-3691</v>
      </c>
      <c r="AH15" s="144">
        <v>-3525</v>
      </c>
      <c r="AI15" s="144"/>
      <c r="AJ15" s="144">
        <f t="shared" si="0"/>
        <v>-1941</v>
      </c>
      <c r="AK15" s="144">
        <f t="shared" si="0"/>
        <v>-1769</v>
      </c>
      <c r="AL15" s="144">
        <f t="shared" si="0"/>
        <v>-3266</v>
      </c>
      <c r="AM15" s="144">
        <f t="shared" si="1"/>
        <v>-5117</v>
      </c>
      <c r="AN15" s="144">
        <f t="shared" si="2"/>
        <v>-7038</v>
      </c>
      <c r="AO15" s="144">
        <f t="shared" si="2"/>
        <v>-10679</v>
      </c>
      <c r="AP15" s="144">
        <f t="shared" si="2"/>
        <v>-13353</v>
      </c>
      <c r="AQ15" s="144"/>
    </row>
    <row r="16" spans="1:43" s="50" customFormat="1" ht="18">
      <c r="C16" s="145" t="s">
        <v>347</v>
      </c>
      <c r="D16" s="146" t="s">
        <v>510</v>
      </c>
      <c r="E16" s="144"/>
      <c r="F16" s="144"/>
      <c r="G16" s="144"/>
      <c r="H16" s="144"/>
      <c r="I16" s="144"/>
      <c r="J16" s="144"/>
      <c r="K16" s="144"/>
      <c r="L16" s="144"/>
      <c r="M16" s="144"/>
      <c r="N16" s="144"/>
      <c r="O16" s="144"/>
      <c r="P16" s="144"/>
      <c r="Q16" s="144"/>
      <c r="R16" s="144"/>
      <c r="S16" s="144"/>
      <c r="T16" s="144"/>
      <c r="U16" s="144"/>
      <c r="V16" s="144"/>
      <c r="W16" s="144"/>
      <c r="X16" s="144"/>
      <c r="Y16" s="144"/>
      <c r="Z16" s="144">
        <v>-79752</v>
      </c>
      <c r="AA16" s="144">
        <v>0</v>
      </c>
      <c r="AB16" s="144">
        <v>0</v>
      </c>
      <c r="AC16" s="144">
        <v>0</v>
      </c>
      <c r="AD16" s="144">
        <v>0</v>
      </c>
      <c r="AE16" s="144">
        <v>0</v>
      </c>
      <c r="AF16" s="144">
        <v>955</v>
      </c>
      <c r="AG16" s="144">
        <v>0</v>
      </c>
      <c r="AH16" s="144">
        <v>0</v>
      </c>
      <c r="AI16" s="144"/>
      <c r="AJ16" s="144">
        <f t="shared" si="0"/>
        <v>0</v>
      </c>
      <c r="AK16" s="144">
        <f t="shared" si="0"/>
        <v>0</v>
      </c>
      <c r="AL16" s="144">
        <f t="shared" si="0"/>
        <v>0</v>
      </c>
      <c r="AM16" s="144">
        <f t="shared" si="1"/>
        <v>0</v>
      </c>
      <c r="AN16" s="144">
        <f t="shared" si="2"/>
        <v>0</v>
      </c>
      <c r="AO16" s="144">
        <f t="shared" si="2"/>
        <v>-79752</v>
      </c>
      <c r="AP16" s="144">
        <f t="shared" si="2"/>
        <v>955</v>
      </c>
      <c r="AQ16" s="144"/>
    </row>
    <row r="17" spans="3:43" s="50" customFormat="1" ht="18">
      <c r="C17" s="145" t="s">
        <v>262</v>
      </c>
      <c r="D17" s="146" t="s">
        <v>511</v>
      </c>
      <c r="E17" s="144">
        <v>0</v>
      </c>
      <c r="F17" s="144">
        <v>0</v>
      </c>
      <c r="G17" s="144">
        <v>0</v>
      </c>
      <c r="H17" s="144">
        <v>0</v>
      </c>
      <c r="I17" s="144">
        <v>0</v>
      </c>
      <c r="J17" s="144">
        <v>0</v>
      </c>
      <c r="K17" s="144">
        <v>0</v>
      </c>
      <c r="L17" s="144">
        <v>0</v>
      </c>
      <c r="M17" s="144">
        <v>0</v>
      </c>
      <c r="N17" s="144">
        <v>0</v>
      </c>
      <c r="O17" s="144">
        <v>0</v>
      </c>
      <c r="P17" s="144">
        <v>0</v>
      </c>
      <c r="Q17" s="144">
        <v>0</v>
      </c>
      <c r="R17" s="144">
        <v>0</v>
      </c>
      <c r="S17" s="144">
        <v>0</v>
      </c>
      <c r="T17" s="144">
        <v>31065</v>
      </c>
      <c r="U17" s="144">
        <v>0</v>
      </c>
      <c r="V17" s="144">
        <v>0</v>
      </c>
      <c r="W17" s="144">
        <v>0</v>
      </c>
      <c r="X17" s="144">
        <v>-25365</v>
      </c>
      <c r="Y17" s="144">
        <v>0</v>
      </c>
      <c r="Z17" s="144">
        <v>0</v>
      </c>
      <c r="AA17" s="144">
        <v>0</v>
      </c>
      <c r="AB17" s="144">
        <v>19389</v>
      </c>
      <c r="AC17" s="144">
        <v>0</v>
      </c>
      <c r="AD17" s="144">
        <v>0</v>
      </c>
      <c r="AE17" s="144">
        <v>0</v>
      </c>
      <c r="AF17" s="144">
        <v>4491</v>
      </c>
      <c r="AG17" s="144">
        <v>0</v>
      </c>
      <c r="AH17" s="144">
        <v>0</v>
      </c>
      <c r="AI17" s="144"/>
      <c r="AJ17" s="144">
        <f t="shared" si="0"/>
        <v>0</v>
      </c>
      <c r="AK17" s="144">
        <f t="shared" si="0"/>
        <v>0</v>
      </c>
      <c r="AL17" s="144">
        <f t="shared" si="0"/>
        <v>0</v>
      </c>
      <c r="AM17" s="144">
        <f t="shared" si="1"/>
        <v>31065</v>
      </c>
      <c r="AN17" s="144">
        <f t="shared" si="2"/>
        <v>-25365</v>
      </c>
      <c r="AO17" s="144">
        <f t="shared" si="2"/>
        <v>19389</v>
      </c>
      <c r="AP17" s="144">
        <f t="shared" si="2"/>
        <v>4491</v>
      </c>
      <c r="AQ17" s="144"/>
    </row>
    <row r="18" spans="3:43" s="50" customFormat="1" ht="18">
      <c r="C18" s="145" t="s">
        <v>384</v>
      </c>
      <c r="D18" s="146" t="s">
        <v>383</v>
      </c>
      <c r="E18" s="144">
        <v>-1632</v>
      </c>
      <c r="F18" s="144">
        <v>-467</v>
      </c>
      <c r="G18" s="144">
        <v>-363</v>
      </c>
      <c r="H18" s="144">
        <v>-199</v>
      </c>
      <c r="I18" s="144">
        <v>-543</v>
      </c>
      <c r="J18" s="144">
        <v>14</v>
      </c>
      <c r="K18" s="144">
        <v>-326</v>
      </c>
      <c r="L18" s="144">
        <v>-404</v>
      </c>
      <c r="M18" s="144">
        <v>-437</v>
      </c>
      <c r="N18" s="144">
        <v>-839</v>
      </c>
      <c r="O18" s="144">
        <v>316</v>
      </c>
      <c r="P18" s="144">
        <v>-21043</v>
      </c>
      <c r="Q18" s="144">
        <v>-2042</v>
      </c>
      <c r="R18" s="144">
        <v>-3647</v>
      </c>
      <c r="S18" s="144">
        <v>-3941</v>
      </c>
      <c r="T18" s="144">
        <v>-10423</v>
      </c>
      <c r="U18" s="144">
        <v>-4473</v>
      </c>
      <c r="V18" s="144">
        <v>2967</v>
      </c>
      <c r="W18" s="144">
        <v>441</v>
      </c>
      <c r="X18" s="144">
        <v>-16133</v>
      </c>
      <c r="Y18" s="144">
        <v>1308</v>
      </c>
      <c r="Z18" s="144">
        <v>-70</v>
      </c>
      <c r="AA18" s="144">
        <v>1022</v>
      </c>
      <c r="AB18" s="144">
        <v>67</v>
      </c>
      <c r="AC18" s="144">
        <v>3318</v>
      </c>
      <c r="AD18" s="144">
        <v>3172</v>
      </c>
      <c r="AE18" s="144">
        <v>-4505</v>
      </c>
      <c r="AF18" s="144">
        <v>-3090</v>
      </c>
      <c r="AG18" s="144">
        <v>-469</v>
      </c>
      <c r="AH18" s="144">
        <v>-708</v>
      </c>
      <c r="AI18" s="144"/>
      <c r="AJ18" s="144">
        <f t="shared" si="0"/>
        <v>-2661</v>
      </c>
      <c r="AK18" s="144">
        <f t="shared" si="0"/>
        <v>-1259</v>
      </c>
      <c r="AL18" s="144">
        <f t="shared" si="0"/>
        <v>-22003</v>
      </c>
      <c r="AM18" s="144">
        <f t="shared" si="1"/>
        <v>-20053</v>
      </c>
      <c r="AN18" s="144">
        <f t="shared" si="2"/>
        <v>-17198</v>
      </c>
      <c r="AO18" s="144">
        <f t="shared" si="2"/>
        <v>2327</v>
      </c>
      <c r="AP18" s="144">
        <f t="shared" si="2"/>
        <v>-1105</v>
      </c>
      <c r="AQ18" s="144"/>
    </row>
    <row r="19" spans="3:43" s="62" customFormat="1" ht="18">
      <c r="C19" s="200" t="s">
        <v>13</v>
      </c>
      <c r="D19" s="201" t="s">
        <v>54</v>
      </c>
      <c r="E19" s="202">
        <v>40</v>
      </c>
      <c r="F19" s="202">
        <v>3022</v>
      </c>
      <c r="G19" s="202">
        <v>4099</v>
      </c>
      <c r="H19" s="202">
        <v>1638</v>
      </c>
      <c r="I19" s="202">
        <v>9147</v>
      </c>
      <c r="J19" s="202">
        <v>9299</v>
      </c>
      <c r="K19" s="202">
        <v>4809</v>
      </c>
      <c r="L19" s="202">
        <v>5433</v>
      </c>
      <c r="M19" s="202">
        <v>6598</v>
      </c>
      <c r="N19" s="202">
        <v>-12706.623630000002</v>
      </c>
      <c r="O19" s="202">
        <v>-14302</v>
      </c>
      <c r="P19" s="202">
        <v>-55330</v>
      </c>
      <c r="Q19" s="202">
        <v>-20323</v>
      </c>
      <c r="R19" s="202">
        <f t="shared" ref="R19:AH19" si="5">R8+R9</f>
        <v>-46701</v>
      </c>
      <c r="S19" s="202">
        <f t="shared" si="5"/>
        <v>-25716</v>
      </c>
      <c r="T19" s="202">
        <f t="shared" si="5"/>
        <v>272</v>
      </c>
      <c r="U19" s="202">
        <f t="shared" si="5"/>
        <v>-13358</v>
      </c>
      <c r="V19" s="202">
        <f t="shared" si="5"/>
        <v>-8372</v>
      </c>
      <c r="W19" s="202">
        <f t="shared" si="5"/>
        <v>3273</v>
      </c>
      <c r="X19" s="202">
        <f t="shared" si="5"/>
        <v>-28773</v>
      </c>
      <c r="Y19" s="202">
        <f t="shared" si="5"/>
        <v>10635</v>
      </c>
      <c r="Z19" s="202">
        <f t="shared" si="5"/>
        <v>-64689</v>
      </c>
      <c r="AA19" s="202">
        <f t="shared" si="5"/>
        <v>6204</v>
      </c>
      <c r="AB19" s="202">
        <f t="shared" si="5"/>
        <v>36053</v>
      </c>
      <c r="AC19" s="202">
        <f t="shared" si="5"/>
        <v>11836</v>
      </c>
      <c r="AD19" s="202">
        <f t="shared" si="5"/>
        <v>6428</v>
      </c>
      <c r="AE19" s="202">
        <f t="shared" si="5"/>
        <v>26314</v>
      </c>
      <c r="AF19" s="202">
        <f t="shared" si="5"/>
        <v>30900</v>
      </c>
      <c r="AG19" s="202">
        <f t="shared" si="5"/>
        <v>27612</v>
      </c>
      <c r="AH19" s="202">
        <f t="shared" si="5"/>
        <v>13901</v>
      </c>
      <c r="AI19" s="143"/>
      <c r="AJ19" s="202">
        <f t="shared" si="0"/>
        <v>8799</v>
      </c>
      <c r="AK19" s="202">
        <f t="shared" si="0"/>
        <v>28688</v>
      </c>
      <c r="AL19" s="202">
        <f t="shared" si="0"/>
        <v>-75740.623630000002</v>
      </c>
      <c r="AM19" s="202">
        <f t="shared" si="1"/>
        <v>-92468</v>
      </c>
      <c r="AN19" s="202">
        <f t="shared" si="2"/>
        <v>-47230</v>
      </c>
      <c r="AO19" s="202">
        <f t="shared" si="2"/>
        <v>-11797</v>
      </c>
      <c r="AP19" s="202">
        <f t="shared" si="2"/>
        <v>75478</v>
      </c>
    </row>
    <row r="20" spans="3:43" s="50" customFormat="1" ht="18">
      <c r="C20" s="94" t="s">
        <v>458</v>
      </c>
      <c r="D20" s="150" t="s">
        <v>507</v>
      </c>
      <c r="E20" s="144">
        <v>0</v>
      </c>
      <c r="F20" s="144">
        <v>0</v>
      </c>
      <c r="G20" s="144">
        <v>0</v>
      </c>
      <c r="H20" s="144">
        <v>0</v>
      </c>
      <c r="I20" s="144">
        <v>0</v>
      </c>
      <c r="J20" s="144">
        <v>0</v>
      </c>
      <c r="K20" s="144">
        <v>-1</v>
      </c>
      <c r="L20" s="144">
        <v>-102</v>
      </c>
      <c r="M20" s="144">
        <v>-1175</v>
      </c>
      <c r="N20" s="144">
        <v>1919</v>
      </c>
      <c r="O20" s="144">
        <v>870</v>
      </c>
      <c r="P20" s="144">
        <v>-279</v>
      </c>
      <c r="Q20" s="144">
        <v>470</v>
      </c>
      <c r="R20" s="144">
        <v>-1065</v>
      </c>
      <c r="S20" s="144">
        <v>-750</v>
      </c>
      <c r="T20" s="144">
        <v>-1689</v>
      </c>
      <c r="U20" s="144">
        <v>-1315</v>
      </c>
      <c r="V20" s="144">
        <v>-2076</v>
      </c>
      <c r="W20" s="144">
        <v>-627</v>
      </c>
      <c r="X20" s="144">
        <v>-797</v>
      </c>
      <c r="Y20" s="144">
        <v>-65</v>
      </c>
      <c r="Z20" s="144">
        <v>-1275</v>
      </c>
      <c r="AA20" s="144">
        <v>61</v>
      </c>
      <c r="AB20" s="144">
        <v>1355</v>
      </c>
      <c r="AC20" s="144">
        <v>-1936</v>
      </c>
      <c r="AD20" s="144">
        <v>263</v>
      </c>
      <c r="AE20" s="144">
        <v>-3296</v>
      </c>
      <c r="AF20" s="144">
        <v>-57620</v>
      </c>
      <c r="AG20" s="144">
        <v>-79140</v>
      </c>
      <c r="AH20" s="144">
        <v>-33855</v>
      </c>
      <c r="AI20" s="144"/>
      <c r="AJ20" s="144">
        <f t="shared" si="0"/>
        <v>0</v>
      </c>
      <c r="AK20" s="144">
        <f t="shared" si="0"/>
        <v>-103</v>
      </c>
      <c r="AL20" s="144">
        <f t="shared" si="0"/>
        <v>1335</v>
      </c>
      <c r="AM20" s="144">
        <f t="shared" si="1"/>
        <v>-3034</v>
      </c>
      <c r="AN20" s="144">
        <f t="shared" si="2"/>
        <v>-4815</v>
      </c>
      <c r="AO20" s="144">
        <f t="shared" si="2"/>
        <v>76</v>
      </c>
      <c r="AP20" s="144">
        <f t="shared" si="2"/>
        <v>-62589</v>
      </c>
    </row>
    <row r="21" spans="3:43" s="62" customFormat="1" ht="18">
      <c r="C21" s="200" t="s">
        <v>474</v>
      </c>
      <c r="D21" s="201" t="s">
        <v>490</v>
      </c>
      <c r="E21" s="202">
        <v>40</v>
      </c>
      <c r="F21" s="202">
        <v>3022</v>
      </c>
      <c r="G21" s="202">
        <v>4099</v>
      </c>
      <c r="H21" s="202">
        <v>1638</v>
      </c>
      <c r="I21" s="202">
        <v>9147</v>
      </c>
      <c r="J21" s="202">
        <v>9299</v>
      </c>
      <c r="K21" s="202">
        <v>4808</v>
      </c>
      <c r="L21" s="202">
        <v>5331</v>
      </c>
      <c r="M21" s="202">
        <v>5423</v>
      </c>
      <c r="N21" s="202">
        <v>-10787.623630000002</v>
      </c>
      <c r="O21" s="202">
        <v>-13432</v>
      </c>
      <c r="P21" s="202">
        <v>-55609</v>
      </c>
      <c r="Q21" s="202">
        <v>-19853</v>
      </c>
      <c r="R21" s="202">
        <f t="shared" ref="R21:X21" si="6">R19+R20</f>
        <v>-47766</v>
      </c>
      <c r="S21" s="202">
        <f t="shared" si="6"/>
        <v>-26466</v>
      </c>
      <c r="T21" s="202">
        <f t="shared" si="6"/>
        <v>-1417</v>
      </c>
      <c r="U21" s="202">
        <f t="shared" si="6"/>
        <v>-14673</v>
      </c>
      <c r="V21" s="202">
        <f t="shared" si="6"/>
        <v>-10448</v>
      </c>
      <c r="W21" s="202">
        <f t="shared" si="6"/>
        <v>2646</v>
      </c>
      <c r="X21" s="202">
        <f t="shared" si="6"/>
        <v>-29570</v>
      </c>
      <c r="Y21" s="202">
        <f t="shared" ref="Y21:AH21" si="7">Y19+Y20</f>
        <v>10570</v>
      </c>
      <c r="Z21" s="202">
        <f t="shared" si="7"/>
        <v>-65964</v>
      </c>
      <c r="AA21" s="202">
        <f t="shared" si="7"/>
        <v>6265</v>
      </c>
      <c r="AB21" s="202">
        <f t="shared" si="7"/>
        <v>37408</v>
      </c>
      <c r="AC21" s="202">
        <f t="shared" si="7"/>
        <v>9900</v>
      </c>
      <c r="AD21" s="202">
        <f t="shared" si="7"/>
        <v>6691</v>
      </c>
      <c r="AE21" s="202">
        <f t="shared" ref="AE21" si="8">AE19+AE20</f>
        <v>23018</v>
      </c>
      <c r="AF21" s="202">
        <f t="shared" si="7"/>
        <v>-26720</v>
      </c>
      <c r="AG21" s="202">
        <f t="shared" si="7"/>
        <v>-51528</v>
      </c>
      <c r="AH21" s="202">
        <f t="shared" si="7"/>
        <v>-19954</v>
      </c>
      <c r="AI21" s="143"/>
      <c r="AJ21" s="202">
        <f t="shared" si="0"/>
        <v>8799</v>
      </c>
      <c r="AK21" s="202">
        <f t="shared" si="0"/>
        <v>28585</v>
      </c>
      <c r="AL21" s="202">
        <f t="shared" si="0"/>
        <v>-74405.623630000002</v>
      </c>
      <c r="AM21" s="202">
        <f t="shared" si="1"/>
        <v>-95502</v>
      </c>
      <c r="AN21" s="202">
        <f t="shared" si="2"/>
        <v>-52045</v>
      </c>
      <c r="AO21" s="202">
        <f t="shared" si="2"/>
        <v>-11721</v>
      </c>
      <c r="AP21" s="202">
        <f t="shared" si="2"/>
        <v>12889</v>
      </c>
    </row>
    <row r="22" spans="3:43" s="50" customFormat="1" ht="18">
      <c r="C22" s="94" t="s">
        <v>475</v>
      </c>
      <c r="D22" s="150" t="s">
        <v>491</v>
      </c>
      <c r="E22" s="144">
        <v>-147</v>
      </c>
      <c r="F22" s="144">
        <v>-102</v>
      </c>
      <c r="G22" s="144">
        <v>-8</v>
      </c>
      <c r="H22" s="144">
        <v>-232</v>
      </c>
      <c r="I22" s="144">
        <v>-209</v>
      </c>
      <c r="J22" s="144">
        <v>-39</v>
      </c>
      <c r="K22" s="144">
        <v>-95</v>
      </c>
      <c r="L22" s="144">
        <v>82</v>
      </c>
      <c r="M22" s="144">
        <v>383</v>
      </c>
      <c r="N22" s="144">
        <v>995</v>
      </c>
      <c r="O22" s="144">
        <v>5649</v>
      </c>
      <c r="P22" s="144">
        <v>9457</v>
      </c>
      <c r="Q22" s="144">
        <v>9806</v>
      </c>
      <c r="R22" s="144">
        <v>13485</v>
      </c>
      <c r="S22" s="144">
        <v>13070</v>
      </c>
      <c r="T22" s="144">
        <v>11311</v>
      </c>
      <c r="U22" s="144">
        <v>14484</v>
      </c>
      <c r="V22" s="144">
        <v>6363</v>
      </c>
      <c r="W22" s="144">
        <v>7771</v>
      </c>
      <c r="X22" s="144">
        <v>7916</v>
      </c>
      <c r="Y22" s="144">
        <v>9664</v>
      </c>
      <c r="Z22" s="144">
        <v>8028</v>
      </c>
      <c r="AA22" s="144">
        <v>7254</v>
      </c>
      <c r="AB22" s="144">
        <v>4431</v>
      </c>
      <c r="AC22" s="144">
        <v>5956</v>
      </c>
      <c r="AD22" s="144">
        <v>3280</v>
      </c>
      <c r="AE22" s="144">
        <v>1084</v>
      </c>
      <c r="AF22" s="144">
        <v>4984</v>
      </c>
      <c r="AG22" s="144">
        <v>575</v>
      </c>
      <c r="AH22" s="144">
        <v>2531</v>
      </c>
      <c r="AI22" s="144"/>
      <c r="AJ22" s="144">
        <f t="shared" si="0"/>
        <v>-489</v>
      </c>
      <c r="AK22" s="144">
        <f t="shared" si="0"/>
        <v>-261</v>
      </c>
      <c r="AL22" s="144">
        <f t="shared" si="0"/>
        <v>16484</v>
      </c>
      <c r="AM22" s="144">
        <f t="shared" si="1"/>
        <v>47672</v>
      </c>
      <c r="AN22" s="144">
        <f t="shared" si="2"/>
        <v>36534</v>
      </c>
      <c r="AO22" s="144">
        <f t="shared" si="2"/>
        <v>29377</v>
      </c>
      <c r="AP22" s="144">
        <f t="shared" si="2"/>
        <v>15304</v>
      </c>
    </row>
    <row r="23" spans="3:43" s="62" customFormat="1" ht="18">
      <c r="C23" s="200" t="s">
        <v>476</v>
      </c>
      <c r="D23" s="201" t="s">
        <v>492</v>
      </c>
      <c r="E23" s="202">
        <v>-107</v>
      </c>
      <c r="F23" s="202">
        <v>2920</v>
      </c>
      <c r="G23" s="202">
        <v>4091</v>
      </c>
      <c r="H23" s="202">
        <v>1406</v>
      </c>
      <c r="I23" s="202">
        <v>8938</v>
      </c>
      <c r="J23" s="202">
        <v>9260</v>
      </c>
      <c r="K23" s="202">
        <v>4713</v>
      </c>
      <c r="L23" s="202">
        <v>5413</v>
      </c>
      <c r="M23" s="202">
        <v>5806</v>
      </c>
      <c r="N23" s="202">
        <v>-9792.6236300000019</v>
      </c>
      <c r="O23" s="202">
        <v>-7783</v>
      </c>
      <c r="P23" s="202">
        <v>-46152</v>
      </c>
      <c r="Q23" s="202">
        <v>-10047</v>
      </c>
      <c r="R23" s="202">
        <f t="shared" ref="R23:X23" si="9">R21+R22</f>
        <v>-34281</v>
      </c>
      <c r="S23" s="202">
        <f t="shared" si="9"/>
        <v>-13396</v>
      </c>
      <c r="T23" s="202">
        <f t="shared" si="9"/>
        <v>9894</v>
      </c>
      <c r="U23" s="202">
        <f t="shared" si="9"/>
        <v>-189</v>
      </c>
      <c r="V23" s="202">
        <f t="shared" si="9"/>
        <v>-4085</v>
      </c>
      <c r="W23" s="202">
        <f t="shared" si="9"/>
        <v>10417</v>
      </c>
      <c r="X23" s="202">
        <f t="shared" si="9"/>
        <v>-21654</v>
      </c>
      <c r="Y23" s="202">
        <f t="shared" ref="Y23:AH23" si="10">Y21+Y22</f>
        <v>20234</v>
      </c>
      <c r="Z23" s="202">
        <f t="shared" si="10"/>
        <v>-57936</v>
      </c>
      <c r="AA23" s="202">
        <f t="shared" si="10"/>
        <v>13519</v>
      </c>
      <c r="AB23" s="202">
        <f t="shared" si="10"/>
        <v>41839</v>
      </c>
      <c r="AC23" s="202">
        <f t="shared" si="10"/>
        <v>15856</v>
      </c>
      <c r="AD23" s="202">
        <f t="shared" si="10"/>
        <v>9971</v>
      </c>
      <c r="AE23" s="202">
        <f t="shared" ref="AE23" si="11">AE21+AE22</f>
        <v>24102</v>
      </c>
      <c r="AF23" s="202">
        <f t="shared" si="10"/>
        <v>-21736</v>
      </c>
      <c r="AG23" s="202">
        <f t="shared" si="10"/>
        <v>-50953</v>
      </c>
      <c r="AH23" s="202">
        <f t="shared" si="10"/>
        <v>-17423</v>
      </c>
      <c r="AI23" s="143"/>
      <c r="AJ23" s="202">
        <f t="shared" si="0"/>
        <v>8310</v>
      </c>
      <c r="AK23" s="202">
        <f t="shared" si="0"/>
        <v>28324</v>
      </c>
      <c r="AL23" s="202">
        <f t="shared" si="0"/>
        <v>-57921.623630000002</v>
      </c>
      <c r="AM23" s="202">
        <f t="shared" si="1"/>
        <v>-47830</v>
      </c>
      <c r="AN23" s="202">
        <f t="shared" si="2"/>
        <v>-15511</v>
      </c>
      <c r="AO23" s="202">
        <f t="shared" si="2"/>
        <v>17656</v>
      </c>
      <c r="AP23" s="202">
        <f t="shared" si="2"/>
        <v>28193</v>
      </c>
    </row>
    <row r="24" spans="3:43" s="50" customFormat="1" ht="18">
      <c r="C24" s="94" t="s">
        <v>477</v>
      </c>
      <c r="D24" s="150" t="s">
        <v>59</v>
      </c>
      <c r="E24" s="144">
        <v>-526</v>
      </c>
      <c r="F24" s="144">
        <v>-641</v>
      </c>
      <c r="G24" s="144">
        <v>-869</v>
      </c>
      <c r="H24" s="144">
        <v>8760</v>
      </c>
      <c r="I24" s="144">
        <v>-2745</v>
      </c>
      <c r="J24" s="144">
        <v>-2760</v>
      </c>
      <c r="K24" s="144">
        <v>20</v>
      </c>
      <c r="L24" s="144">
        <v>-3110</v>
      </c>
      <c r="M24" s="144">
        <v>-1669</v>
      </c>
      <c r="N24" s="144">
        <v>3101</v>
      </c>
      <c r="O24" s="144">
        <v>3244</v>
      </c>
      <c r="P24" s="144">
        <v>15438</v>
      </c>
      <c r="Q24" s="144">
        <v>3415</v>
      </c>
      <c r="R24" s="144">
        <v>11438</v>
      </c>
      <c r="S24" s="144">
        <v>4668</v>
      </c>
      <c r="T24" s="144">
        <v>-3709</v>
      </c>
      <c r="U24" s="144">
        <v>0</v>
      </c>
      <c r="V24" s="144">
        <v>0</v>
      </c>
      <c r="W24" s="144">
        <v>-967</v>
      </c>
      <c r="X24" s="144">
        <v>2683</v>
      </c>
      <c r="Y24" s="144">
        <v>0</v>
      </c>
      <c r="Z24" s="144">
        <v>-1322</v>
      </c>
      <c r="AA24" s="144">
        <v>-4004</v>
      </c>
      <c r="AB24" s="144">
        <v>-20289</v>
      </c>
      <c r="AC24" s="144">
        <v>-5529</v>
      </c>
      <c r="AD24" s="144">
        <v>-2603</v>
      </c>
      <c r="AE24" s="144">
        <v>-8751</v>
      </c>
      <c r="AF24" s="144">
        <v>-11931</v>
      </c>
      <c r="AG24" s="144">
        <v>-8986</v>
      </c>
      <c r="AH24" s="144">
        <v>-5032</v>
      </c>
      <c r="AI24" s="144"/>
      <c r="AJ24" s="144">
        <f t="shared" si="0"/>
        <v>6724</v>
      </c>
      <c r="AK24" s="144">
        <f t="shared" si="0"/>
        <v>-8595</v>
      </c>
      <c r="AL24" s="144">
        <f t="shared" si="0"/>
        <v>20114</v>
      </c>
      <c r="AM24" s="144">
        <f t="shared" si="1"/>
        <v>15812</v>
      </c>
      <c r="AN24" s="144">
        <f t="shared" si="2"/>
        <v>1716</v>
      </c>
      <c r="AO24" s="144">
        <f t="shared" si="2"/>
        <v>-25615</v>
      </c>
      <c r="AP24" s="144">
        <f t="shared" si="2"/>
        <v>-28814</v>
      </c>
    </row>
    <row r="25" spans="3:43" s="62" customFormat="1" ht="18">
      <c r="C25" s="200" t="s">
        <v>493</v>
      </c>
      <c r="D25" s="201" t="s">
        <v>512</v>
      </c>
      <c r="E25" s="202">
        <v>-633</v>
      </c>
      <c r="F25" s="202">
        <v>2279</v>
      </c>
      <c r="G25" s="202">
        <v>3222</v>
      </c>
      <c r="H25" s="202">
        <v>10166</v>
      </c>
      <c r="I25" s="202">
        <v>6193</v>
      </c>
      <c r="J25" s="202">
        <v>6500</v>
      </c>
      <c r="K25" s="202">
        <v>4733</v>
      </c>
      <c r="L25" s="202">
        <v>2303</v>
      </c>
      <c r="M25" s="202">
        <v>4137</v>
      </c>
      <c r="N25" s="202">
        <v>-6691.6236300000019</v>
      </c>
      <c r="O25" s="202">
        <v>-4539</v>
      </c>
      <c r="P25" s="202">
        <v>-30714</v>
      </c>
      <c r="Q25" s="202">
        <v>-6632</v>
      </c>
      <c r="R25" s="202">
        <f t="shared" ref="R25:X25" si="12">R23+R24</f>
        <v>-22843</v>
      </c>
      <c r="S25" s="202">
        <f t="shared" si="12"/>
        <v>-8728</v>
      </c>
      <c r="T25" s="202">
        <f t="shared" si="12"/>
        <v>6185</v>
      </c>
      <c r="U25" s="202">
        <f t="shared" si="12"/>
        <v>-189</v>
      </c>
      <c r="V25" s="202">
        <f t="shared" si="12"/>
        <v>-4085</v>
      </c>
      <c r="W25" s="202">
        <f t="shared" si="12"/>
        <v>9450</v>
      </c>
      <c r="X25" s="202">
        <f t="shared" si="12"/>
        <v>-18971</v>
      </c>
      <c r="Y25" s="202">
        <f t="shared" ref="Y25:AB25" si="13">Y23+Y24</f>
        <v>20234</v>
      </c>
      <c r="Z25" s="202">
        <f t="shared" si="13"/>
        <v>-59258</v>
      </c>
      <c r="AA25" s="202">
        <f t="shared" si="13"/>
        <v>9515</v>
      </c>
      <c r="AB25" s="202">
        <f t="shared" si="13"/>
        <v>21550</v>
      </c>
      <c r="AC25" s="202">
        <f t="shared" ref="AC25:AH25" si="14">AC23+AC24</f>
        <v>10327</v>
      </c>
      <c r="AD25" s="202">
        <f t="shared" si="14"/>
        <v>7368</v>
      </c>
      <c r="AE25" s="202">
        <f t="shared" ref="AE25" si="15">AE23+AE24</f>
        <v>15351</v>
      </c>
      <c r="AF25" s="202">
        <f t="shared" si="14"/>
        <v>-33667</v>
      </c>
      <c r="AG25" s="202">
        <f t="shared" si="14"/>
        <v>-59939</v>
      </c>
      <c r="AH25" s="202">
        <f t="shared" si="14"/>
        <v>-22455</v>
      </c>
      <c r="AI25" s="143"/>
      <c r="AJ25" s="202">
        <f t="shared" si="0"/>
        <v>15034</v>
      </c>
      <c r="AK25" s="202">
        <f t="shared" si="0"/>
        <v>19729</v>
      </c>
      <c r="AL25" s="202">
        <f t="shared" si="0"/>
        <v>-37807.623630000002</v>
      </c>
      <c r="AM25" s="202">
        <f t="shared" si="1"/>
        <v>-32018</v>
      </c>
      <c r="AN25" s="202">
        <f t="shared" si="2"/>
        <v>-13795</v>
      </c>
      <c r="AO25" s="202">
        <f t="shared" si="2"/>
        <v>-7959</v>
      </c>
      <c r="AP25" s="202">
        <f t="shared" si="2"/>
        <v>-621</v>
      </c>
    </row>
    <row r="26" spans="3:43" s="50" customFormat="1" ht="18">
      <c r="C26" s="94" t="s">
        <v>285</v>
      </c>
      <c r="D26" s="150" t="s">
        <v>286</v>
      </c>
      <c r="E26" s="144"/>
      <c r="F26" s="144"/>
      <c r="G26" s="144"/>
      <c r="H26" s="144"/>
      <c r="I26" s="144"/>
      <c r="J26" s="144"/>
      <c r="K26" s="144"/>
      <c r="L26" s="144"/>
      <c r="M26" s="144"/>
      <c r="N26" s="144"/>
      <c r="O26" s="144"/>
      <c r="P26" s="144"/>
      <c r="Q26" s="144"/>
      <c r="R26" s="144">
        <v>-4836</v>
      </c>
      <c r="S26" s="144">
        <v>-8941</v>
      </c>
      <c r="T26" s="144">
        <v>-10798</v>
      </c>
      <c r="U26" s="144">
        <v>-10432</v>
      </c>
      <c r="V26" s="144">
        <v>-9222</v>
      </c>
      <c r="W26" s="144">
        <v>-2448</v>
      </c>
      <c r="X26" s="144">
        <v>17338</v>
      </c>
      <c r="Y26" s="144">
        <v>0</v>
      </c>
      <c r="Z26" s="144">
        <v>0</v>
      </c>
      <c r="AA26" s="144">
        <v>0</v>
      </c>
      <c r="AB26" s="144">
        <v>0</v>
      </c>
      <c r="AC26" s="144">
        <v>0</v>
      </c>
      <c r="AD26" s="144">
        <v>0</v>
      </c>
      <c r="AE26" s="144">
        <v>0</v>
      </c>
      <c r="AF26" s="144">
        <v>0</v>
      </c>
      <c r="AG26" s="144">
        <v>0</v>
      </c>
      <c r="AH26" s="144">
        <v>0</v>
      </c>
      <c r="AI26" s="144"/>
      <c r="AJ26" s="144">
        <f t="shared" si="0"/>
        <v>0</v>
      </c>
      <c r="AK26" s="144">
        <f t="shared" si="0"/>
        <v>0</v>
      </c>
      <c r="AL26" s="144">
        <f t="shared" si="0"/>
        <v>0</v>
      </c>
      <c r="AM26" s="144">
        <f t="shared" si="1"/>
        <v>-24575</v>
      </c>
      <c r="AN26" s="144">
        <f t="shared" si="2"/>
        <v>-4764</v>
      </c>
      <c r="AO26" s="144">
        <f t="shared" si="2"/>
        <v>0</v>
      </c>
      <c r="AP26" s="144">
        <f t="shared" si="2"/>
        <v>0</v>
      </c>
    </row>
    <row r="27" spans="3:43" s="62" customFormat="1" ht="18">
      <c r="C27" s="200" t="s">
        <v>481</v>
      </c>
      <c r="D27" s="201" t="s">
        <v>60</v>
      </c>
      <c r="E27" s="202">
        <f t="shared" ref="E27:U27" si="16">SUM(E25:E26)</f>
        <v>-633</v>
      </c>
      <c r="F27" s="202">
        <f t="shared" si="16"/>
        <v>2279</v>
      </c>
      <c r="G27" s="202">
        <f t="shared" si="16"/>
        <v>3222</v>
      </c>
      <c r="H27" s="202">
        <f t="shared" si="16"/>
        <v>10166</v>
      </c>
      <c r="I27" s="202">
        <f t="shared" si="16"/>
        <v>6193</v>
      </c>
      <c r="J27" s="202">
        <f t="shared" si="16"/>
        <v>6500</v>
      </c>
      <c r="K27" s="202">
        <f t="shared" si="16"/>
        <v>4733</v>
      </c>
      <c r="L27" s="202">
        <f t="shared" si="16"/>
        <v>2303</v>
      </c>
      <c r="M27" s="202">
        <f t="shared" si="16"/>
        <v>4137</v>
      </c>
      <c r="N27" s="202">
        <f t="shared" si="16"/>
        <v>-6691.6236300000019</v>
      </c>
      <c r="O27" s="202">
        <f t="shared" si="16"/>
        <v>-4539</v>
      </c>
      <c r="P27" s="202">
        <f t="shared" si="16"/>
        <v>-30714</v>
      </c>
      <c r="Q27" s="202">
        <f t="shared" si="16"/>
        <v>-6632</v>
      </c>
      <c r="R27" s="202">
        <f t="shared" si="16"/>
        <v>-27679</v>
      </c>
      <c r="S27" s="202">
        <f t="shared" si="16"/>
        <v>-17669</v>
      </c>
      <c r="T27" s="202">
        <f t="shared" si="16"/>
        <v>-4613</v>
      </c>
      <c r="U27" s="202">
        <f t="shared" si="16"/>
        <v>-10621</v>
      </c>
      <c r="V27" s="202">
        <f t="shared" ref="V27:AB27" si="17">SUM(V25:V26)</f>
        <v>-13307</v>
      </c>
      <c r="W27" s="202">
        <f t="shared" si="17"/>
        <v>7002</v>
      </c>
      <c r="X27" s="202">
        <f t="shared" si="17"/>
        <v>-1633</v>
      </c>
      <c r="Y27" s="202">
        <f t="shared" si="17"/>
        <v>20234</v>
      </c>
      <c r="Z27" s="202">
        <f t="shared" si="17"/>
        <v>-59258</v>
      </c>
      <c r="AA27" s="202">
        <f t="shared" si="17"/>
        <v>9515</v>
      </c>
      <c r="AB27" s="202">
        <f t="shared" si="17"/>
        <v>21550</v>
      </c>
      <c r="AC27" s="202">
        <f t="shared" ref="AC27:AD27" si="18">SUM(AC25:AC26)</f>
        <v>10327</v>
      </c>
      <c r="AD27" s="202">
        <f t="shared" si="18"/>
        <v>7368</v>
      </c>
      <c r="AE27" s="202">
        <f t="shared" ref="AE27:AH27" si="19">SUM(AE25:AE26)</f>
        <v>15351</v>
      </c>
      <c r="AF27" s="202">
        <f t="shared" si="19"/>
        <v>-33667</v>
      </c>
      <c r="AG27" s="202">
        <f t="shared" si="19"/>
        <v>-59939</v>
      </c>
      <c r="AH27" s="202">
        <f t="shared" si="19"/>
        <v>-22455</v>
      </c>
      <c r="AI27" s="143"/>
      <c r="AJ27" s="202">
        <f t="shared" si="0"/>
        <v>15034</v>
      </c>
      <c r="AK27" s="202">
        <f t="shared" si="0"/>
        <v>19729</v>
      </c>
      <c r="AL27" s="202">
        <f t="shared" si="0"/>
        <v>-37807.623630000002</v>
      </c>
      <c r="AM27" s="202">
        <f t="shared" si="1"/>
        <v>-56593</v>
      </c>
      <c r="AN27" s="202">
        <f t="shared" si="2"/>
        <v>-18559</v>
      </c>
      <c r="AO27" s="202">
        <f t="shared" si="2"/>
        <v>-7959</v>
      </c>
      <c r="AP27" s="202">
        <f t="shared" si="2"/>
        <v>-621</v>
      </c>
    </row>
    <row r="28" spans="3:43" s="47" customFormat="1" ht="6" customHeight="1">
      <c r="C28" s="151"/>
      <c r="D28" s="152"/>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row>
    <row r="29" spans="3:43" s="62" customFormat="1" ht="18">
      <c r="C29" s="200" t="s">
        <v>20</v>
      </c>
      <c r="D29" s="201" t="s">
        <v>20</v>
      </c>
      <c r="E29" s="202">
        <f t="shared" ref="E29:AH29" si="20">E21-E15</f>
        <v>404</v>
      </c>
      <c r="F29" s="202">
        <f t="shared" si="20"/>
        <v>3522</v>
      </c>
      <c r="G29" s="202">
        <f t="shared" si="20"/>
        <v>4635</v>
      </c>
      <c r="H29" s="202">
        <f t="shared" si="20"/>
        <v>2179</v>
      </c>
      <c r="I29" s="202">
        <f t="shared" si="20"/>
        <v>9692</v>
      </c>
      <c r="J29" s="202">
        <f t="shared" si="20"/>
        <v>9798</v>
      </c>
      <c r="K29" s="202">
        <f t="shared" si="20"/>
        <v>5125</v>
      </c>
      <c r="L29" s="202">
        <f t="shared" si="20"/>
        <v>5739</v>
      </c>
      <c r="M29" s="202">
        <f t="shared" si="20"/>
        <v>5796</v>
      </c>
      <c r="N29" s="202">
        <f t="shared" si="20"/>
        <v>-10266.623630000002</v>
      </c>
      <c r="O29" s="202">
        <f t="shared" si="20"/>
        <v>-12403</v>
      </c>
      <c r="P29" s="202">
        <f t="shared" si="20"/>
        <v>-54266</v>
      </c>
      <c r="Q29" s="202">
        <f t="shared" si="20"/>
        <v>-18622</v>
      </c>
      <c r="R29" s="202">
        <f t="shared" si="20"/>
        <v>-46403</v>
      </c>
      <c r="S29" s="202">
        <f t="shared" si="20"/>
        <v>-25089</v>
      </c>
      <c r="T29" s="202">
        <f t="shared" si="20"/>
        <v>-271</v>
      </c>
      <c r="U29" s="202">
        <f t="shared" si="20"/>
        <v>-13603</v>
      </c>
      <c r="V29" s="202">
        <f t="shared" si="20"/>
        <v>-8693</v>
      </c>
      <c r="W29" s="202">
        <f t="shared" si="20"/>
        <v>4813</v>
      </c>
      <c r="X29" s="202">
        <f t="shared" si="20"/>
        <v>-27524</v>
      </c>
      <c r="Y29" s="202">
        <f t="shared" si="20"/>
        <v>12813</v>
      </c>
      <c r="Z29" s="202">
        <f t="shared" si="20"/>
        <v>-63793</v>
      </c>
      <c r="AA29" s="202">
        <f t="shared" si="20"/>
        <v>9297</v>
      </c>
      <c r="AB29" s="202">
        <f t="shared" si="20"/>
        <v>40641</v>
      </c>
      <c r="AC29" s="202">
        <f t="shared" si="20"/>
        <v>13223</v>
      </c>
      <c r="AD29" s="202">
        <f t="shared" si="20"/>
        <v>10060</v>
      </c>
      <c r="AE29" s="202">
        <f t="shared" si="20"/>
        <v>27433</v>
      </c>
      <c r="AF29" s="202">
        <f t="shared" si="20"/>
        <v>-24474</v>
      </c>
      <c r="AG29" s="202">
        <f t="shared" si="20"/>
        <v>-47837</v>
      </c>
      <c r="AH29" s="202">
        <f t="shared" si="20"/>
        <v>-16429</v>
      </c>
      <c r="AI29" s="143"/>
      <c r="AJ29" s="202">
        <f>SUMIFS($E29:$R29,$E$6:$R$6,AJ$4)</f>
        <v>10740</v>
      </c>
      <c r="AK29" s="202">
        <f>SUMIFS($E29:$R29,$E$6:$R$6,AK$4)</f>
        <v>30354</v>
      </c>
      <c r="AL29" s="202">
        <f>SUMIFS($E29:$R29,$E$6:$R$6,AL$4)</f>
        <v>-71139.623630000002</v>
      </c>
      <c r="AM29" s="202">
        <f>SUMIFS($E29:$T29,$E$6:$T$6,AM$4)</f>
        <v>-90385</v>
      </c>
      <c r="AN29" s="202">
        <f>SUMIFS($E29:$AI29,$E$6:$AI$6,AN$4)</f>
        <v>-45007</v>
      </c>
      <c r="AO29" s="202">
        <f>SUMIFS($E29:$AI29,$E$6:$AI$6,AO$4)</f>
        <v>-1042</v>
      </c>
      <c r="AP29" s="202">
        <f>SUMIFS($E29:$AI29,$E$6:$AI$6,AP$4)</f>
        <v>26242</v>
      </c>
    </row>
    <row r="30" spans="3:43" s="62" customFormat="1" ht="18">
      <c r="C30" s="141" t="s">
        <v>363</v>
      </c>
      <c r="D30" s="141" t="s">
        <v>365</v>
      </c>
      <c r="E30" s="143">
        <f t="shared" ref="E30:AC30" si="21">E31+E37+E46+E42+E40</f>
        <v>0</v>
      </c>
      <c r="F30" s="143">
        <f t="shared" si="21"/>
        <v>0</v>
      </c>
      <c r="G30" s="143">
        <f t="shared" si="21"/>
        <v>0</v>
      </c>
      <c r="H30" s="143">
        <f t="shared" si="21"/>
        <v>0</v>
      </c>
      <c r="I30" s="143">
        <f t="shared" si="21"/>
        <v>0</v>
      </c>
      <c r="J30" s="143">
        <f t="shared" si="21"/>
        <v>0</v>
      </c>
      <c r="K30" s="143">
        <f t="shared" si="21"/>
        <v>0</v>
      </c>
      <c r="L30" s="143">
        <f t="shared" si="21"/>
        <v>0</v>
      </c>
      <c r="M30" s="143">
        <f t="shared" si="21"/>
        <v>2800</v>
      </c>
      <c r="N30" s="143">
        <f t="shared" si="21"/>
        <v>4800</v>
      </c>
      <c r="O30" s="143">
        <f t="shared" si="21"/>
        <v>-669</v>
      </c>
      <c r="P30" s="143">
        <f t="shared" si="21"/>
        <v>21440</v>
      </c>
      <c r="Q30" s="143">
        <f t="shared" si="21"/>
        <v>135</v>
      </c>
      <c r="R30" s="143">
        <f t="shared" si="21"/>
        <v>18939</v>
      </c>
      <c r="S30" s="143">
        <f t="shared" si="21"/>
        <v>2022.2075300000001</v>
      </c>
      <c r="T30" s="143">
        <f t="shared" si="21"/>
        <v>-24538</v>
      </c>
      <c r="U30" s="143">
        <f t="shared" si="21"/>
        <v>6102.1679999999997</v>
      </c>
      <c r="V30" s="143">
        <f t="shared" si="21"/>
        <v>2429.3359999999993</v>
      </c>
      <c r="W30" s="143">
        <f t="shared" si="21"/>
        <v>2137.2179299999998</v>
      </c>
      <c r="X30" s="143">
        <f t="shared" si="21"/>
        <v>50010</v>
      </c>
      <c r="Y30" s="143">
        <f t="shared" si="21"/>
        <v>0</v>
      </c>
      <c r="Z30" s="143">
        <f t="shared" si="21"/>
        <v>79752</v>
      </c>
      <c r="AA30" s="143">
        <f t="shared" si="21"/>
        <v>4793</v>
      </c>
      <c r="AB30" s="143">
        <f t="shared" si="21"/>
        <v>-19389</v>
      </c>
      <c r="AC30" s="203">
        <f t="shared" si="21"/>
        <v>1975</v>
      </c>
      <c r="AD30" s="203">
        <f>AD31+AD37+AD46+AD42+AD40</f>
        <v>971.41031999999996</v>
      </c>
      <c r="AE30" s="155">
        <f>AE31+AE37+AE46+AE42+AE40</f>
        <v>1081</v>
      </c>
      <c r="AF30" s="155">
        <f>AF31+AF37+AF46+AF42+AF40</f>
        <v>51734</v>
      </c>
      <c r="AG30" s="203">
        <f t="shared" ref="AG30" si="22">AG31+AG37+AG46+AG42+AG40</f>
        <v>76442</v>
      </c>
      <c r="AH30" s="203">
        <v>0</v>
      </c>
      <c r="AI30" s="143"/>
      <c r="AJ30" s="143">
        <f t="shared" ref="AJ30:AO30" si="23">AJ31+AJ37+AJ46+AJ42+AJ40</f>
        <v>0</v>
      </c>
      <c r="AK30" s="143">
        <f t="shared" si="23"/>
        <v>0</v>
      </c>
      <c r="AL30" s="143">
        <f t="shared" si="23"/>
        <v>28371</v>
      </c>
      <c r="AM30" s="143">
        <f t="shared" si="23"/>
        <v>-3441.7924700000003</v>
      </c>
      <c r="AN30" s="143">
        <f t="shared" si="23"/>
        <v>60678.72193</v>
      </c>
      <c r="AO30" s="143">
        <f t="shared" si="23"/>
        <v>65156</v>
      </c>
      <c r="AP30" s="143">
        <f t="shared" ref="AP30" si="24">AP31+AP37+AP46+AP42+AP40</f>
        <v>55728.410320000003</v>
      </c>
    </row>
    <row r="31" spans="3:43" s="48" customFormat="1" ht="18.600000000000001">
      <c r="C31" s="157" t="s">
        <v>291</v>
      </c>
      <c r="D31" s="157" t="s">
        <v>293</v>
      </c>
      <c r="E31" s="143">
        <f t="shared" ref="E31:X31" si="25">SUM(E32:E36)</f>
        <v>0</v>
      </c>
      <c r="F31" s="143">
        <f t="shared" si="25"/>
        <v>0</v>
      </c>
      <c r="G31" s="143">
        <f t="shared" si="25"/>
        <v>0</v>
      </c>
      <c r="H31" s="143">
        <f t="shared" si="25"/>
        <v>0</v>
      </c>
      <c r="I31" s="143">
        <f t="shared" si="25"/>
        <v>0</v>
      </c>
      <c r="J31" s="143">
        <f t="shared" si="25"/>
        <v>0</v>
      </c>
      <c r="K31" s="143">
        <f t="shared" si="25"/>
        <v>0</v>
      </c>
      <c r="L31" s="143">
        <f t="shared" si="25"/>
        <v>0</v>
      </c>
      <c r="M31" s="143">
        <f t="shared" si="25"/>
        <v>0</v>
      </c>
      <c r="N31" s="143">
        <f t="shared" si="25"/>
        <v>0</v>
      </c>
      <c r="O31" s="143">
        <f t="shared" si="25"/>
        <v>0</v>
      </c>
      <c r="P31" s="143">
        <f t="shared" si="25"/>
        <v>0</v>
      </c>
      <c r="Q31" s="143">
        <f t="shared" si="25"/>
        <v>0</v>
      </c>
      <c r="R31" s="143">
        <f t="shared" si="25"/>
        <v>10241</v>
      </c>
      <c r="S31" s="143">
        <f t="shared" si="25"/>
        <v>0</v>
      </c>
      <c r="T31" s="143">
        <f t="shared" si="25"/>
        <v>0</v>
      </c>
      <c r="U31" s="143">
        <f t="shared" si="25"/>
        <v>2353.1680000000001</v>
      </c>
      <c r="V31" s="143">
        <f t="shared" si="25"/>
        <v>-3381.6640000000002</v>
      </c>
      <c r="W31" s="143">
        <f t="shared" si="25"/>
        <v>1473.21793</v>
      </c>
      <c r="X31" s="143">
        <f t="shared" si="25"/>
        <v>0</v>
      </c>
      <c r="Y31" s="155">
        <f t="shared" ref="Y31" si="26">SUM(Y32:Y36)</f>
        <v>0</v>
      </c>
      <c r="Z31" s="155">
        <f t="shared" ref="Z31" si="27">SUM(Z32:Z36)</f>
        <v>0</v>
      </c>
      <c r="AA31" s="143">
        <f t="shared" ref="AA31:AG31" si="28">SUM(AA32:AA36)</f>
        <v>4793</v>
      </c>
      <c r="AB31" s="155">
        <f t="shared" ref="AB31" si="29">SUM(AB32:AB36)</f>
        <v>0</v>
      </c>
      <c r="AC31" s="155">
        <f t="shared" ref="AC31" si="30">SUM(AC32:AC36)</f>
        <v>0</v>
      </c>
      <c r="AD31" s="155">
        <f t="shared" ref="AD31" si="31">SUM(AD32:AD36)</f>
        <v>0</v>
      </c>
      <c r="AE31" s="155">
        <f t="shared" si="28"/>
        <v>0</v>
      </c>
      <c r="AF31" s="155">
        <f t="shared" si="28"/>
        <v>0</v>
      </c>
      <c r="AG31" s="155">
        <f t="shared" si="28"/>
        <v>0</v>
      </c>
      <c r="AH31" s="203">
        <v>0</v>
      </c>
      <c r="AI31" s="143"/>
      <c r="AJ31" s="143">
        <f t="shared" ref="AJ31:AL53" si="32">SUMIFS($E31:$R31,$E$6:$R$6,AJ$4)</f>
        <v>0</v>
      </c>
      <c r="AK31" s="143">
        <f t="shared" si="32"/>
        <v>0</v>
      </c>
      <c r="AL31" s="143">
        <f t="shared" si="32"/>
        <v>0</v>
      </c>
      <c r="AM31" s="143">
        <f>SUMIFS($E31:$T31,$E$6:$T$6,AM$4)</f>
        <v>10241</v>
      </c>
      <c r="AN31" s="143">
        <f t="shared" ref="AN31:AP39" si="33">SUMIFS($E31:$AI31,$E$6:$AI$6,AN$4)</f>
        <v>444.72192999999993</v>
      </c>
      <c r="AO31" s="143">
        <f t="shared" si="33"/>
        <v>4793</v>
      </c>
      <c r="AP31" s="143">
        <f t="shared" si="33"/>
        <v>0</v>
      </c>
    </row>
    <row r="32" spans="3:43" s="47" customFormat="1" ht="18.600000000000001" hidden="1" outlineLevel="1">
      <c r="C32" s="158" t="s">
        <v>282</v>
      </c>
      <c r="D32" s="158" t="s">
        <v>279</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44">
        <v>0</v>
      </c>
      <c r="U32" s="144">
        <v>2353.1680000000001</v>
      </c>
      <c r="V32" s="144">
        <v>0</v>
      </c>
      <c r="W32" s="144">
        <v>1473.21793</v>
      </c>
      <c r="X32" s="144">
        <v>0</v>
      </c>
      <c r="Y32" s="204">
        <v>0</v>
      </c>
      <c r="Z32" s="204">
        <v>0</v>
      </c>
      <c r="AA32" s="144">
        <v>0</v>
      </c>
      <c r="AB32" s="204">
        <v>0</v>
      </c>
      <c r="AC32" s="204">
        <v>0</v>
      </c>
      <c r="AD32" s="204">
        <v>0</v>
      </c>
      <c r="AE32" s="204">
        <v>0</v>
      </c>
      <c r="AF32" s="204">
        <v>0</v>
      </c>
      <c r="AG32" s="204">
        <v>0</v>
      </c>
      <c r="AH32" s="203">
        <v>0</v>
      </c>
      <c r="AI32" s="144"/>
      <c r="AJ32" s="144">
        <f t="shared" si="32"/>
        <v>0</v>
      </c>
      <c r="AK32" s="144">
        <f t="shared" si="32"/>
        <v>0</v>
      </c>
      <c r="AL32" s="144">
        <f t="shared" si="32"/>
        <v>0</v>
      </c>
      <c r="AM32" s="144">
        <f>SUMIFS($E32:$T32,$E$6:$T$6,AM$4)</f>
        <v>0</v>
      </c>
      <c r="AN32" s="144">
        <f t="shared" si="33"/>
        <v>3826.3859300000004</v>
      </c>
      <c r="AO32" s="144">
        <f t="shared" si="33"/>
        <v>0</v>
      </c>
      <c r="AP32" s="144">
        <f t="shared" si="33"/>
        <v>0</v>
      </c>
    </row>
    <row r="33" spans="3:42" s="47" customFormat="1" ht="18.600000000000001" hidden="1" outlineLevel="1">
      <c r="C33" s="158" t="s">
        <v>280</v>
      </c>
      <c r="D33" s="158" t="s">
        <v>281</v>
      </c>
      <c r="E33" s="144">
        <v>0</v>
      </c>
      <c r="F33" s="144">
        <v>0</v>
      </c>
      <c r="G33" s="144">
        <v>0</v>
      </c>
      <c r="H33" s="144">
        <v>0</v>
      </c>
      <c r="I33" s="144">
        <v>0</v>
      </c>
      <c r="J33" s="144">
        <v>0</v>
      </c>
      <c r="K33" s="144">
        <v>0</v>
      </c>
      <c r="L33" s="144">
        <v>0</v>
      </c>
      <c r="M33" s="144">
        <v>0</v>
      </c>
      <c r="N33" s="144">
        <v>0</v>
      </c>
      <c r="O33" s="144">
        <v>0</v>
      </c>
      <c r="P33" s="144">
        <v>0</v>
      </c>
      <c r="Q33" s="144">
        <f>13730*0</f>
        <v>0</v>
      </c>
      <c r="R33" s="144">
        <f>13805*0</f>
        <v>0</v>
      </c>
      <c r="S33" s="144">
        <f>14324*0</f>
        <v>0</v>
      </c>
      <c r="T33" s="144">
        <f>12632*0</f>
        <v>0</v>
      </c>
      <c r="U33" s="144">
        <v>0</v>
      </c>
      <c r="V33" s="144">
        <v>0</v>
      </c>
      <c r="W33" s="144">
        <v>0</v>
      </c>
      <c r="X33" s="144">
        <v>0</v>
      </c>
      <c r="Y33" s="204">
        <v>0</v>
      </c>
      <c r="Z33" s="204">
        <v>0</v>
      </c>
      <c r="AA33" s="144">
        <v>0</v>
      </c>
      <c r="AB33" s="204">
        <v>0</v>
      </c>
      <c r="AC33" s="204">
        <v>0</v>
      </c>
      <c r="AD33" s="204">
        <v>0</v>
      </c>
      <c r="AE33" s="204">
        <v>0</v>
      </c>
      <c r="AF33" s="204">
        <v>0</v>
      </c>
      <c r="AG33" s="204">
        <v>0</v>
      </c>
      <c r="AH33" s="203">
        <v>0</v>
      </c>
      <c r="AI33" s="144"/>
      <c r="AJ33" s="144">
        <f t="shared" si="32"/>
        <v>0</v>
      </c>
      <c r="AK33" s="144">
        <f t="shared" si="32"/>
        <v>0</v>
      </c>
      <c r="AL33" s="144">
        <f t="shared" si="32"/>
        <v>0</v>
      </c>
      <c r="AM33" s="144">
        <f t="shared" ref="AM33:AM60" si="34">SUMIFS($E33:$T33,$E$6:$T$6,AM$4)</f>
        <v>0</v>
      </c>
      <c r="AN33" s="144">
        <f t="shared" si="33"/>
        <v>0</v>
      </c>
      <c r="AO33" s="144">
        <f t="shared" si="33"/>
        <v>0</v>
      </c>
      <c r="AP33" s="144">
        <f t="shared" si="33"/>
        <v>0</v>
      </c>
    </row>
    <row r="34" spans="3:42" s="47" customFormat="1" ht="18.600000000000001" hidden="1" outlineLevel="1">
      <c r="C34" s="158" t="s">
        <v>249</v>
      </c>
      <c r="D34" s="161" t="s">
        <v>137</v>
      </c>
      <c r="E34" s="144">
        <v>0</v>
      </c>
      <c r="F34" s="144">
        <v>0</v>
      </c>
      <c r="G34" s="144">
        <v>0</v>
      </c>
      <c r="H34" s="144">
        <v>0</v>
      </c>
      <c r="I34" s="144">
        <v>0</v>
      </c>
      <c r="J34" s="144">
        <v>0</v>
      </c>
      <c r="K34" s="144">
        <v>0</v>
      </c>
      <c r="L34" s="144">
        <v>0</v>
      </c>
      <c r="M34" s="144">
        <v>0</v>
      </c>
      <c r="N34" s="144">
        <v>0</v>
      </c>
      <c r="O34" s="144">
        <v>0</v>
      </c>
      <c r="P34" s="144">
        <v>0</v>
      </c>
      <c r="Q34" s="144">
        <v>0</v>
      </c>
      <c r="R34" s="144">
        <v>10241</v>
      </c>
      <c r="S34" s="144">
        <v>0</v>
      </c>
      <c r="T34" s="144">
        <v>0</v>
      </c>
      <c r="U34" s="144">
        <v>0</v>
      </c>
      <c r="V34" s="144">
        <v>0</v>
      </c>
      <c r="W34" s="144">
        <v>0</v>
      </c>
      <c r="X34" s="144">
        <v>0</v>
      </c>
      <c r="Y34" s="204">
        <v>0</v>
      </c>
      <c r="Z34" s="204">
        <v>0</v>
      </c>
      <c r="AA34" s="144">
        <v>0</v>
      </c>
      <c r="AB34" s="204">
        <v>0</v>
      </c>
      <c r="AC34" s="204">
        <v>0</v>
      </c>
      <c r="AD34" s="204">
        <v>0</v>
      </c>
      <c r="AE34" s="204">
        <v>0</v>
      </c>
      <c r="AF34" s="204">
        <v>0</v>
      </c>
      <c r="AG34" s="204">
        <v>0</v>
      </c>
      <c r="AH34" s="203">
        <v>0</v>
      </c>
      <c r="AI34" s="144"/>
      <c r="AJ34" s="144">
        <f t="shared" si="32"/>
        <v>0</v>
      </c>
      <c r="AK34" s="144">
        <f t="shared" si="32"/>
        <v>0</v>
      </c>
      <c r="AL34" s="144">
        <f t="shared" si="32"/>
        <v>0</v>
      </c>
      <c r="AM34" s="144">
        <f t="shared" si="34"/>
        <v>10241</v>
      </c>
      <c r="AN34" s="144">
        <f t="shared" si="33"/>
        <v>0</v>
      </c>
      <c r="AO34" s="144">
        <f t="shared" si="33"/>
        <v>0</v>
      </c>
      <c r="AP34" s="144">
        <f t="shared" si="33"/>
        <v>0</v>
      </c>
    </row>
    <row r="35" spans="3:42" s="47" customFormat="1" ht="18.600000000000001" hidden="1" outlineLevel="1">
      <c r="C35" s="158" t="s">
        <v>295</v>
      </c>
      <c r="D35" s="158" t="s">
        <v>296</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44">
        <v>0</v>
      </c>
      <c r="U35" s="144">
        <v>0</v>
      </c>
      <c r="V35" s="144">
        <v>-3381.6640000000002</v>
      </c>
      <c r="W35" s="144">
        <v>0</v>
      </c>
      <c r="X35" s="144">
        <v>0</v>
      </c>
      <c r="Y35" s="204">
        <v>0</v>
      </c>
      <c r="Z35" s="204">
        <v>0</v>
      </c>
      <c r="AA35" s="144">
        <v>0</v>
      </c>
      <c r="AB35" s="204">
        <v>0</v>
      </c>
      <c r="AC35" s="204">
        <v>0</v>
      </c>
      <c r="AD35" s="204">
        <v>0</v>
      </c>
      <c r="AE35" s="204">
        <v>0</v>
      </c>
      <c r="AF35" s="204">
        <v>0</v>
      </c>
      <c r="AG35" s="204">
        <v>0</v>
      </c>
      <c r="AH35" s="203">
        <v>0</v>
      </c>
      <c r="AI35" s="144"/>
      <c r="AJ35" s="144">
        <f t="shared" si="32"/>
        <v>0</v>
      </c>
      <c r="AK35" s="144">
        <f t="shared" si="32"/>
        <v>0</v>
      </c>
      <c r="AL35" s="144">
        <f t="shared" si="32"/>
        <v>0</v>
      </c>
      <c r="AM35" s="144">
        <f t="shared" si="34"/>
        <v>0</v>
      </c>
      <c r="AN35" s="144">
        <f t="shared" si="33"/>
        <v>-3381.6640000000002</v>
      </c>
      <c r="AO35" s="144">
        <f t="shared" si="33"/>
        <v>0</v>
      </c>
      <c r="AP35" s="144">
        <f t="shared" si="33"/>
        <v>0</v>
      </c>
    </row>
    <row r="36" spans="3:42" s="47" customFormat="1" ht="18.600000000000001" hidden="1" outlineLevel="1">
      <c r="C36" s="158" t="s">
        <v>356</v>
      </c>
      <c r="D36" s="158" t="s">
        <v>357</v>
      </c>
      <c r="E36" s="144"/>
      <c r="F36" s="144"/>
      <c r="G36" s="144"/>
      <c r="H36" s="144"/>
      <c r="I36" s="144"/>
      <c r="J36" s="144"/>
      <c r="K36" s="144"/>
      <c r="L36" s="144"/>
      <c r="M36" s="144"/>
      <c r="N36" s="144"/>
      <c r="O36" s="144"/>
      <c r="P36" s="144"/>
      <c r="Q36" s="144"/>
      <c r="R36" s="144"/>
      <c r="S36" s="144"/>
      <c r="T36" s="144"/>
      <c r="U36" s="144"/>
      <c r="V36" s="144"/>
      <c r="W36" s="144"/>
      <c r="X36" s="144"/>
      <c r="Y36" s="204">
        <v>0</v>
      </c>
      <c r="Z36" s="204">
        <v>0</v>
      </c>
      <c r="AA36" s="144">
        <v>4793</v>
      </c>
      <c r="AB36" s="204">
        <v>0</v>
      </c>
      <c r="AC36" s="204">
        <v>0</v>
      </c>
      <c r="AD36" s="204">
        <v>0</v>
      </c>
      <c r="AE36" s="204">
        <v>0</v>
      </c>
      <c r="AF36" s="204">
        <v>0</v>
      </c>
      <c r="AG36" s="204">
        <v>0</v>
      </c>
      <c r="AH36" s="203">
        <v>0</v>
      </c>
      <c r="AI36" s="144"/>
      <c r="AJ36" s="144">
        <f t="shared" si="32"/>
        <v>0</v>
      </c>
      <c r="AK36" s="144">
        <f t="shared" si="32"/>
        <v>0</v>
      </c>
      <c r="AL36" s="144">
        <f t="shared" si="32"/>
        <v>0</v>
      </c>
      <c r="AM36" s="144">
        <f t="shared" si="34"/>
        <v>0</v>
      </c>
      <c r="AN36" s="144">
        <f t="shared" si="33"/>
        <v>0</v>
      </c>
      <c r="AO36" s="144">
        <f t="shared" si="33"/>
        <v>4793</v>
      </c>
      <c r="AP36" s="144">
        <f t="shared" si="33"/>
        <v>0</v>
      </c>
    </row>
    <row r="37" spans="3:42" s="48" customFormat="1" ht="18.600000000000001" collapsed="1">
      <c r="C37" s="157" t="s">
        <v>288</v>
      </c>
      <c r="D37" s="157" t="s">
        <v>290</v>
      </c>
      <c r="E37" s="143">
        <f>SUM(E38:E39)</f>
        <v>0</v>
      </c>
      <c r="F37" s="143">
        <f t="shared" ref="F37:Z37" si="35">SUM(F38:F39)</f>
        <v>0</v>
      </c>
      <c r="G37" s="143">
        <f t="shared" si="35"/>
        <v>0</v>
      </c>
      <c r="H37" s="143">
        <f t="shared" si="35"/>
        <v>0</v>
      </c>
      <c r="I37" s="143">
        <f t="shared" si="35"/>
        <v>0</v>
      </c>
      <c r="J37" s="143">
        <f t="shared" si="35"/>
        <v>0</v>
      </c>
      <c r="K37" s="143">
        <f t="shared" si="35"/>
        <v>0</v>
      </c>
      <c r="L37" s="143">
        <f t="shared" si="35"/>
        <v>0</v>
      </c>
      <c r="M37" s="143">
        <f t="shared" si="35"/>
        <v>2800</v>
      </c>
      <c r="N37" s="143">
        <f t="shared" si="35"/>
        <v>4800</v>
      </c>
      <c r="O37" s="143">
        <f t="shared" si="35"/>
        <v>684</v>
      </c>
      <c r="P37" s="143">
        <f t="shared" si="35"/>
        <v>1560</v>
      </c>
      <c r="Q37" s="143">
        <f t="shared" si="35"/>
        <v>135</v>
      </c>
      <c r="R37" s="143">
        <f t="shared" si="35"/>
        <v>6651</v>
      </c>
      <c r="S37" s="143">
        <f t="shared" si="35"/>
        <v>339.76400000000001</v>
      </c>
      <c r="T37" s="143">
        <f t="shared" si="35"/>
        <v>0</v>
      </c>
      <c r="U37" s="143">
        <f t="shared" si="35"/>
        <v>1233</v>
      </c>
      <c r="V37" s="143">
        <f t="shared" si="35"/>
        <v>8194</v>
      </c>
      <c r="W37" s="143">
        <f t="shared" si="35"/>
        <v>348</v>
      </c>
      <c r="X37" s="143">
        <f t="shared" si="35"/>
        <v>8324</v>
      </c>
      <c r="Y37" s="155">
        <f t="shared" si="35"/>
        <v>0</v>
      </c>
      <c r="Z37" s="155">
        <f t="shared" si="35"/>
        <v>0</v>
      </c>
      <c r="AA37" s="143">
        <f t="shared" ref="AA37:AG37" si="36">SUM(AA38:AA39)</f>
        <v>0</v>
      </c>
      <c r="AB37" s="155">
        <f t="shared" si="36"/>
        <v>0</v>
      </c>
      <c r="AC37" s="155">
        <f t="shared" si="36"/>
        <v>0</v>
      </c>
      <c r="AD37" s="155">
        <f t="shared" ref="AD37:AE37" si="37">SUM(AD38:AD39)</f>
        <v>0</v>
      </c>
      <c r="AE37" s="155">
        <f t="shared" si="37"/>
        <v>0</v>
      </c>
      <c r="AF37" s="155">
        <f t="shared" si="36"/>
        <v>0</v>
      </c>
      <c r="AG37" s="155">
        <f t="shared" si="36"/>
        <v>0</v>
      </c>
      <c r="AH37" s="203">
        <v>0</v>
      </c>
      <c r="AI37" s="143"/>
      <c r="AJ37" s="143">
        <f t="shared" si="32"/>
        <v>0</v>
      </c>
      <c r="AK37" s="143">
        <f t="shared" si="32"/>
        <v>0</v>
      </c>
      <c r="AL37" s="143">
        <f t="shared" si="32"/>
        <v>9844</v>
      </c>
      <c r="AM37" s="143">
        <f t="shared" si="34"/>
        <v>7125.7640000000001</v>
      </c>
      <c r="AN37" s="143">
        <f t="shared" si="33"/>
        <v>18099</v>
      </c>
      <c r="AO37" s="143">
        <f t="shared" si="33"/>
        <v>0</v>
      </c>
      <c r="AP37" s="143">
        <f t="shared" si="33"/>
        <v>0</v>
      </c>
    </row>
    <row r="38" spans="3:42" s="47" customFormat="1" ht="18.600000000000001" hidden="1" outlineLevel="1">
      <c r="C38" s="158" t="s">
        <v>21</v>
      </c>
      <c r="D38" s="161" t="s">
        <v>135</v>
      </c>
      <c r="E38" s="144">
        <v>0</v>
      </c>
      <c r="F38" s="144">
        <v>0</v>
      </c>
      <c r="G38" s="144">
        <v>0</v>
      </c>
      <c r="H38" s="144">
        <v>0</v>
      </c>
      <c r="I38" s="144">
        <v>0</v>
      </c>
      <c r="J38" s="144">
        <v>0</v>
      </c>
      <c r="K38" s="144">
        <v>0</v>
      </c>
      <c r="L38" s="144">
        <v>0</v>
      </c>
      <c r="M38" s="144">
        <v>2800</v>
      </c>
      <c r="N38" s="144">
        <v>4800</v>
      </c>
      <c r="O38" s="144">
        <v>684</v>
      </c>
      <c r="P38" s="144">
        <v>1560</v>
      </c>
      <c r="Q38" s="144">
        <v>135</v>
      </c>
      <c r="R38" s="144">
        <f>6651</f>
        <v>6651</v>
      </c>
      <c r="S38" s="144">
        <f>339.764</f>
        <v>339.76400000000001</v>
      </c>
      <c r="T38" s="144">
        <v>0</v>
      </c>
      <c r="U38" s="144">
        <v>0</v>
      </c>
      <c r="V38" s="144">
        <v>0</v>
      </c>
      <c r="W38" s="144">
        <v>0</v>
      </c>
      <c r="X38" s="144">
        <v>0</v>
      </c>
      <c r="Y38" s="144">
        <v>0</v>
      </c>
      <c r="Z38" s="144">
        <v>0</v>
      </c>
      <c r="AA38" s="144">
        <v>0</v>
      </c>
      <c r="AB38" s="144">
        <v>0</v>
      </c>
      <c r="AC38" s="204"/>
      <c r="AD38" s="204"/>
      <c r="AE38" s="159"/>
      <c r="AF38" s="159"/>
      <c r="AG38" s="204"/>
      <c r="AH38" s="203">
        <v>0</v>
      </c>
      <c r="AI38" s="144"/>
      <c r="AJ38" s="144">
        <f t="shared" si="32"/>
        <v>0</v>
      </c>
      <c r="AK38" s="144">
        <f t="shared" si="32"/>
        <v>0</v>
      </c>
      <c r="AL38" s="144">
        <f t="shared" si="32"/>
        <v>9844</v>
      </c>
      <c r="AM38" s="144">
        <f t="shared" si="34"/>
        <v>7125.7640000000001</v>
      </c>
      <c r="AN38" s="144">
        <f t="shared" si="33"/>
        <v>0</v>
      </c>
      <c r="AO38" s="144">
        <f t="shared" si="33"/>
        <v>0</v>
      </c>
      <c r="AP38" s="144">
        <f t="shared" si="33"/>
        <v>0</v>
      </c>
    </row>
    <row r="39" spans="3:42" s="163" customFormat="1" ht="18.600000000000001" hidden="1" outlineLevel="1">
      <c r="C39" s="162" t="s">
        <v>297</v>
      </c>
      <c r="D39" s="162" t="s">
        <v>298</v>
      </c>
      <c r="E39" s="160">
        <v>0</v>
      </c>
      <c r="F39" s="160">
        <v>0</v>
      </c>
      <c r="G39" s="160">
        <v>0</v>
      </c>
      <c r="H39" s="160">
        <v>0</v>
      </c>
      <c r="I39" s="160">
        <v>0</v>
      </c>
      <c r="J39" s="160">
        <v>0</v>
      </c>
      <c r="K39" s="160">
        <v>0</v>
      </c>
      <c r="L39" s="160">
        <v>0</v>
      </c>
      <c r="M39" s="160">
        <v>0</v>
      </c>
      <c r="N39" s="160">
        <v>0</v>
      </c>
      <c r="O39" s="160">
        <v>0</v>
      </c>
      <c r="P39" s="160">
        <v>0</v>
      </c>
      <c r="Q39" s="160">
        <v>0</v>
      </c>
      <c r="R39" s="160">
        <v>0</v>
      </c>
      <c r="S39" s="160">
        <v>0</v>
      </c>
      <c r="T39" s="160">
        <v>0</v>
      </c>
      <c r="U39" s="160">
        <v>1233</v>
      </c>
      <c r="V39" s="160">
        <v>8194</v>
      </c>
      <c r="W39" s="160">
        <v>348</v>
      </c>
      <c r="X39" s="160">
        <v>8324</v>
      </c>
      <c r="Y39" s="160">
        <v>0</v>
      </c>
      <c r="Z39" s="160">
        <v>0</v>
      </c>
      <c r="AA39" s="160">
        <v>0</v>
      </c>
      <c r="AB39" s="160">
        <v>0</v>
      </c>
      <c r="AC39" s="204">
        <v>0</v>
      </c>
      <c r="AD39" s="204">
        <v>0</v>
      </c>
      <c r="AE39" s="204">
        <v>0</v>
      </c>
      <c r="AF39" s="204">
        <v>0</v>
      </c>
      <c r="AG39" s="204">
        <v>0</v>
      </c>
      <c r="AH39" s="203">
        <v>0</v>
      </c>
      <c r="AI39" s="160"/>
      <c r="AJ39" s="160">
        <f t="shared" si="32"/>
        <v>0</v>
      </c>
      <c r="AK39" s="160">
        <f t="shared" si="32"/>
        <v>0</v>
      </c>
      <c r="AL39" s="160">
        <f t="shared" si="32"/>
        <v>0</v>
      </c>
      <c r="AM39" s="160">
        <f t="shared" si="34"/>
        <v>0</v>
      </c>
      <c r="AN39" s="160">
        <f t="shared" si="33"/>
        <v>18099</v>
      </c>
      <c r="AO39" s="160">
        <f t="shared" si="33"/>
        <v>0</v>
      </c>
      <c r="AP39" s="160">
        <f t="shared" si="33"/>
        <v>0</v>
      </c>
    </row>
    <row r="40" spans="3:42" s="163" customFormat="1" ht="18.600000000000001" collapsed="1">
      <c r="C40" s="157" t="s">
        <v>399</v>
      </c>
      <c r="D40" s="157" t="s">
        <v>399</v>
      </c>
      <c r="E40" s="156">
        <f t="shared" ref="E40:AC40" si="38">E41</f>
        <v>0</v>
      </c>
      <c r="F40" s="156">
        <f t="shared" si="38"/>
        <v>0</v>
      </c>
      <c r="G40" s="156">
        <f t="shared" si="38"/>
        <v>0</v>
      </c>
      <c r="H40" s="156">
        <f t="shared" si="38"/>
        <v>0</v>
      </c>
      <c r="I40" s="156">
        <f t="shared" si="38"/>
        <v>0</v>
      </c>
      <c r="J40" s="156">
        <f t="shared" si="38"/>
        <v>0</v>
      </c>
      <c r="K40" s="156">
        <f t="shared" si="38"/>
        <v>0</v>
      </c>
      <c r="L40" s="156">
        <f t="shared" si="38"/>
        <v>0</v>
      </c>
      <c r="M40" s="156">
        <f t="shared" si="38"/>
        <v>0</v>
      </c>
      <c r="N40" s="156">
        <f t="shared" si="38"/>
        <v>0</v>
      </c>
      <c r="O40" s="156">
        <f t="shared" si="38"/>
        <v>0</v>
      </c>
      <c r="P40" s="156">
        <f t="shared" si="38"/>
        <v>0</v>
      </c>
      <c r="Q40" s="156">
        <f t="shared" si="38"/>
        <v>0</v>
      </c>
      <c r="R40" s="156">
        <f t="shared" si="38"/>
        <v>0</v>
      </c>
      <c r="S40" s="156">
        <f t="shared" si="38"/>
        <v>0</v>
      </c>
      <c r="T40" s="156">
        <f t="shared" si="38"/>
        <v>0</v>
      </c>
      <c r="U40" s="156">
        <f t="shared" si="38"/>
        <v>0</v>
      </c>
      <c r="V40" s="156">
        <f t="shared" si="38"/>
        <v>0</v>
      </c>
      <c r="W40" s="156">
        <f t="shared" si="38"/>
        <v>0</v>
      </c>
      <c r="X40" s="156">
        <f t="shared" si="38"/>
        <v>0</v>
      </c>
      <c r="Y40" s="156">
        <f t="shared" si="38"/>
        <v>0</v>
      </c>
      <c r="Z40" s="156">
        <f t="shared" si="38"/>
        <v>0</v>
      </c>
      <c r="AA40" s="156">
        <f t="shared" si="38"/>
        <v>0</v>
      </c>
      <c r="AB40" s="156">
        <f t="shared" si="38"/>
        <v>0</v>
      </c>
      <c r="AC40" s="155">
        <f t="shared" si="38"/>
        <v>0</v>
      </c>
      <c r="AD40" s="155">
        <f>AD41</f>
        <v>2286.41032</v>
      </c>
      <c r="AE40" s="155">
        <f>AE41</f>
        <v>0</v>
      </c>
      <c r="AF40" s="155">
        <f>AF41</f>
        <v>0</v>
      </c>
      <c r="AG40" s="155">
        <f t="shared" ref="AG40" si="39">AG41</f>
        <v>0</v>
      </c>
      <c r="AH40" s="203">
        <v>0</v>
      </c>
      <c r="AI40" s="160"/>
      <c r="AJ40" s="156">
        <f t="shared" ref="AJ40:AP40" si="40">AJ41</f>
        <v>0</v>
      </c>
      <c r="AK40" s="156">
        <f t="shared" si="40"/>
        <v>0</v>
      </c>
      <c r="AL40" s="156">
        <f t="shared" si="40"/>
        <v>0</v>
      </c>
      <c r="AM40" s="156">
        <f t="shared" si="40"/>
        <v>0</v>
      </c>
      <c r="AN40" s="156">
        <f t="shared" si="40"/>
        <v>0</v>
      </c>
      <c r="AO40" s="156">
        <f t="shared" si="40"/>
        <v>0</v>
      </c>
      <c r="AP40" s="156">
        <f t="shared" si="40"/>
        <v>2286.41032</v>
      </c>
    </row>
    <row r="41" spans="3:42" s="163" customFormat="1" ht="18.600000000000001" hidden="1" outlineLevel="1">
      <c r="C41" s="162" t="s">
        <v>400</v>
      </c>
      <c r="D41" s="162" t="s">
        <v>401</v>
      </c>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59"/>
      <c r="AD41" s="159">
        <v>2286.41032</v>
      </c>
      <c r="AE41" s="159"/>
      <c r="AF41" s="159"/>
      <c r="AG41" s="159"/>
      <c r="AH41" s="203">
        <v>0</v>
      </c>
      <c r="AI41" s="160"/>
      <c r="AJ41" s="144">
        <f t="shared" si="32"/>
        <v>0</v>
      </c>
      <c r="AK41" s="144">
        <f t="shared" si="32"/>
        <v>0</v>
      </c>
      <c r="AL41" s="144">
        <f t="shared" si="32"/>
        <v>0</v>
      </c>
      <c r="AM41" s="144">
        <f t="shared" si="34"/>
        <v>0</v>
      </c>
      <c r="AN41" s="144">
        <f>SUMIFS($E41:$AI41,$E$6:$AI$6,AN$4)</f>
        <v>0</v>
      </c>
      <c r="AO41" s="144">
        <f>SUMIFS($E41:$AI41,$E$6:$AI$6,AO$4)</f>
        <v>0</v>
      </c>
      <c r="AP41" s="144">
        <f>SUMIFS($E41:$AI41,$E$6:$AI$6,AP$4)</f>
        <v>2286.41032</v>
      </c>
    </row>
    <row r="42" spans="3:42" s="164" customFormat="1" ht="18.600000000000001" collapsed="1">
      <c r="C42" s="157" t="s">
        <v>349</v>
      </c>
      <c r="D42" s="157" t="s">
        <v>513</v>
      </c>
      <c r="E42" s="156">
        <f t="shared" ref="E42:AD42" si="41">SUM(E43:E45)</f>
        <v>0</v>
      </c>
      <c r="F42" s="156">
        <f t="shared" si="41"/>
        <v>0</v>
      </c>
      <c r="G42" s="156">
        <f t="shared" si="41"/>
        <v>0</v>
      </c>
      <c r="H42" s="156">
        <f t="shared" si="41"/>
        <v>0</v>
      </c>
      <c r="I42" s="156">
        <f t="shared" si="41"/>
        <v>0</v>
      </c>
      <c r="J42" s="156">
        <f t="shared" si="41"/>
        <v>0</v>
      </c>
      <c r="K42" s="156">
        <f t="shared" si="41"/>
        <v>0</v>
      </c>
      <c r="L42" s="156">
        <f t="shared" si="41"/>
        <v>0</v>
      </c>
      <c r="M42" s="156">
        <f t="shared" si="41"/>
        <v>0</v>
      </c>
      <c r="N42" s="156">
        <f t="shared" si="41"/>
        <v>0</v>
      </c>
      <c r="O42" s="156">
        <f t="shared" si="41"/>
        <v>0</v>
      </c>
      <c r="P42" s="156">
        <f t="shared" si="41"/>
        <v>0</v>
      </c>
      <c r="Q42" s="156">
        <f t="shared" si="41"/>
        <v>0</v>
      </c>
      <c r="R42" s="156">
        <f t="shared" si="41"/>
        <v>0</v>
      </c>
      <c r="S42" s="156">
        <f t="shared" si="41"/>
        <v>0</v>
      </c>
      <c r="T42" s="156">
        <f t="shared" si="41"/>
        <v>0</v>
      </c>
      <c r="U42" s="156">
        <f t="shared" si="41"/>
        <v>0</v>
      </c>
      <c r="V42" s="156">
        <f t="shared" si="41"/>
        <v>0</v>
      </c>
      <c r="W42" s="156">
        <f t="shared" si="41"/>
        <v>0</v>
      </c>
      <c r="X42" s="156">
        <f t="shared" si="41"/>
        <v>0</v>
      </c>
      <c r="Y42" s="156">
        <f t="shared" si="41"/>
        <v>0</v>
      </c>
      <c r="Z42" s="156">
        <f t="shared" si="41"/>
        <v>79752</v>
      </c>
      <c r="AA42" s="156">
        <f t="shared" si="41"/>
        <v>0</v>
      </c>
      <c r="AB42" s="156">
        <f t="shared" si="41"/>
        <v>0</v>
      </c>
      <c r="AC42" s="155">
        <f t="shared" si="41"/>
        <v>1975</v>
      </c>
      <c r="AD42" s="155">
        <f t="shared" si="41"/>
        <v>-1975</v>
      </c>
      <c r="AE42" s="155">
        <f>SUM(AE43:AE45)</f>
        <v>0</v>
      </c>
      <c r="AF42" s="155">
        <f>SUM(AF43:AF45)</f>
        <v>56225</v>
      </c>
      <c r="AG42" s="155">
        <f t="shared" ref="AG42" si="42">SUM(AG43:AG45)</f>
        <v>76442</v>
      </c>
      <c r="AH42" s="203">
        <v>0</v>
      </c>
      <c r="AI42" s="156"/>
      <c r="AJ42" s="156">
        <f t="shared" ref="AJ42:AP42" si="43">SUM(AJ43:AJ45)</f>
        <v>0</v>
      </c>
      <c r="AK42" s="156">
        <f t="shared" si="43"/>
        <v>0</v>
      </c>
      <c r="AL42" s="156">
        <f t="shared" si="43"/>
        <v>0</v>
      </c>
      <c r="AM42" s="156">
        <f t="shared" si="43"/>
        <v>0</v>
      </c>
      <c r="AN42" s="156">
        <f t="shared" si="43"/>
        <v>0</v>
      </c>
      <c r="AO42" s="156">
        <f t="shared" si="43"/>
        <v>79752</v>
      </c>
      <c r="AP42" s="156">
        <f t="shared" si="43"/>
        <v>56192</v>
      </c>
    </row>
    <row r="43" spans="3:42" s="163" customFormat="1" ht="18.600000000000001" hidden="1" outlineLevel="1">
      <c r="C43" s="162" t="s">
        <v>374</v>
      </c>
      <c r="D43" s="162" t="s">
        <v>375</v>
      </c>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59">
        <v>1975</v>
      </c>
      <c r="AD43" s="159">
        <v>-1975</v>
      </c>
      <c r="AE43" s="159"/>
      <c r="AF43" s="159">
        <v>57147</v>
      </c>
      <c r="AG43" s="159">
        <v>76442</v>
      </c>
      <c r="AH43" s="203">
        <v>0</v>
      </c>
      <c r="AI43" s="160"/>
      <c r="AJ43" s="144">
        <f t="shared" si="32"/>
        <v>0</v>
      </c>
      <c r="AK43" s="144">
        <f t="shared" si="32"/>
        <v>0</v>
      </c>
      <c r="AL43" s="144">
        <f t="shared" si="32"/>
        <v>0</v>
      </c>
      <c r="AM43" s="144">
        <f t="shared" si="34"/>
        <v>0</v>
      </c>
      <c r="AN43" s="144">
        <f t="shared" ref="AN43:AP45" si="44">SUMIFS($E43:$AI43,$E$6:$AI$6,AN$4)</f>
        <v>0</v>
      </c>
      <c r="AO43" s="144">
        <f t="shared" si="44"/>
        <v>0</v>
      </c>
      <c r="AP43" s="144">
        <f t="shared" si="44"/>
        <v>57147</v>
      </c>
    </row>
    <row r="44" spans="3:42" s="163" customFormat="1" ht="18.600000000000001" hidden="1" outlineLevel="1">
      <c r="C44" s="162" t="s">
        <v>459</v>
      </c>
      <c r="D44" s="162"/>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59"/>
      <c r="AD44" s="159"/>
      <c r="AE44" s="159"/>
      <c r="AF44" s="159">
        <v>33</v>
      </c>
      <c r="AG44" s="204">
        <v>0</v>
      </c>
      <c r="AH44" s="203">
        <v>0</v>
      </c>
      <c r="AI44" s="160"/>
      <c r="AJ44" s="144"/>
      <c r="AK44" s="144"/>
      <c r="AL44" s="144"/>
      <c r="AM44" s="144"/>
      <c r="AN44" s="144"/>
      <c r="AO44" s="144"/>
      <c r="AP44" s="144"/>
    </row>
    <row r="45" spans="3:42" s="47" customFormat="1" ht="18.600000000000001" hidden="1" outlineLevel="1">
      <c r="C45" s="158" t="s">
        <v>349</v>
      </c>
      <c r="D45" s="158" t="s">
        <v>348</v>
      </c>
      <c r="E45" s="144"/>
      <c r="F45" s="144"/>
      <c r="G45" s="144"/>
      <c r="H45" s="144"/>
      <c r="I45" s="144"/>
      <c r="J45" s="144"/>
      <c r="K45" s="144"/>
      <c r="L45" s="144"/>
      <c r="M45" s="144"/>
      <c r="N45" s="144"/>
      <c r="O45" s="144"/>
      <c r="P45" s="144"/>
      <c r="Q45" s="144"/>
      <c r="R45" s="144"/>
      <c r="S45" s="144"/>
      <c r="T45" s="144"/>
      <c r="U45" s="144"/>
      <c r="V45" s="144"/>
      <c r="W45" s="144"/>
      <c r="X45" s="144"/>
      <c r="Y45" s="144"/>
      <c r="Z45" s="144">
        <v>79752</v>
      </c>
      <c r="AA45" s="144">
        <v>0</v>
      </c>
      <c r="AB45" s="144"/>
      <c r="AC45" s="204"/>
      <c r="AD45" s="204"/>
      <c r="AE45" s="204"/>
      <c r="AF45" s="204">
        <v>-955</v>
      </c>
      <c r="AG45" s="204">
        <v>0</v>
      </c>
      <c r="AH45" s="203">
        <v>0</v>
      </c>
      <c r="AI45" s="144"/>
      <c r="AJ45" s="144">
        <f>SUMIFS($E45:$R45,$E$6:$R$6,AJ$4)</f>
        <v>0</v>
      </c>
      <c r="AK45" s="144">
        <f>SUMIFS($E45:$R45,$E$6:$R$6,AK$4)</f>
        <v>0</v>
      </c>
      <c r="AL45" s="144">
        <f>SUMIFS($E45:$R45,$E$6:$R$6,AL$4)</f>
        <v>0</v>
      </c>
      <c r="AM45" s="144">
        <f>SUMIFS($E45:$T45,$E$6:$T$6,AM$4)</f>
        <v>0</v>
      </c>
      <c r="AN45" s="144">
        <f t="shared" si="44"/>
        <v>0</v>
      </c>
      <c r="AO45" s="144">
        <f t="shared" si="44"/>
        <v>79752</v>
      </c>
      <c r="AP45" s="144">
        <f t="shared" si="44"/>
        <v>-955</v>
      </c>
    </row>
    <row r="46" spans="3:42" s="48" customFormat="1" ht="18.600000000000001" collapsed="1">
      <c r="C46" s="157" t="s">
        <v>292</v>
      </c>
      <c r="D46" s="157" t="s">
        <v>294</v>
      </c>
      <c r="E46" s="143">
        <f t="shared" ref="E46:AG46" si="45">SUM(E47:E60)</f>
        <v>0</v>
      </c>
      <c r="F46" s="143">
        <f t="shared" si="45"/>
        <v>0</v>
      </c>
      <c r="G46" s="143">
        <f t="shared" si="45"/>
        <v>0</v>
      </c>
      <c r="H46" s="143">
        <f t="shared" si="45"/>
        <v>0</v>
      </c>
      <c r="I46" s="143">
        <f t="shared" si="45"/>
        <v>0</v>
      </c>
      <c r="J46" s="143">
        <f t="shared" si="45"/>
        <v>0</v>
      </c>
      <c r="K46" s="143">
        <f t="shared" si="45"/>
        <v>0</v>
      </c>
      <c r="L46" s="143">
        <f t="shared" si="45"/>
        <v>0</v>
      </c>
      <c r="M46" s="143">
        <f t="shared" si="45"/>
        <v>0</v>
      </c>
      <c r="N46" s="143">
        <f t="shared" si="45"/>
        <v>0</v>
      </c>
      <c r="O46" s="143">
        <f t="shared" si="45"/>
        <v>-1353</v>
      </c>
      <c r="P46" s="143">
        <f t="shared" si="45"/>
        <v>19880</v>
      </c>
      <c r="Q46" s="143">
        <f t="shared" si="45"/>
        <v>0</v>
      </c>
      <c r="R46" s="143">
        <f t="shared" si="45"/>
        <v>2047</v>
      </c>
      <c r="S46" s="143">
        <f t="shared" si="45"/>
        <v>1682.44353</v>
      </c>
      <c r="T46" s="143">
        <f t="shared" si="45"/>
        <v>-24538</v>
      </c>
      <c r="U46" s="143">
        <f t="shared" si="45"/>
        <v>2516</v>
      </c>
      <c r="V46" s="143">
        <f t="shared" si="45"/>
        <v>-2383</v>
      </c>
      <c r="W46" s="143">
        <f t="shared" si="45"/>
        <v>316</v>
      </c>
      <c r="X46" s="143">
        <f t="shared" si="45"/>
        <v>41686</v>
      </c>
      <c r="Y46" s="143">
        <f t="shared" si="45"/>
        <v>0</v>
      </c>
      <c r="Z46" s="143">
        <f t="shared" si="45"/>
        <v>0</v>
      </c>
      <c r="AA46" s="143">
        <f t="shared" si="45"/>
        <v>0</v>
      </c>
      <c r="AB46" s="143">
        <f t="shared" si="45"/>
        <v>-19389</v>
      </c>
      <c r="AC46" s="203">
        <f t="shared" si="45"/>
        <v>0</v>
      </c>
      <c r="AD46" s="203">
        <f t="shared" si="45"/>
        <v>660</v>
      </c>
      <c r="AE46" s="155">
        <f t="shared" si="45"/>
        <v>1081</v>
      </c>
      <c r="AF46" s="155">
        <f t="shared" si="45"/>
        <v>-4491</v>
      </c>
      <c r="AG46" s="203">
        <f t="shared" si="45"/>
        <v>0</v>
      </c>
      <c r="AH46" s="203">
        <v>0</v>
      </c>
      <c r="AI46" s="143"/>
      <c r="AJ46" s="143">
        <f t="shared" ref="AJ46:AP46" si="46">SUM(AJ47:AJ60)</f>
        <v>0</v>
      </c>
      <c r="AK46" s="143">
        <f t="shared" si="46"/>
        <v>0</v>
      </c>
      <c r="AL46" s="143">
        <f t="shared" si="46"/>
        <v>18527</v>
      </c>
      <c r="AM46" s="143">
        <f t="shared" si="46"/>
        <v>-20808.55647</v>
      </c>
      <c r="AN46" s="143">
        <f t="shared" si="46"/>
        <v>42135</v>
      </c>
      <c r="AO46" s="143">
        <f t="shared" si="46"/>
        <v>-19389</v>
      </c>
      <c r="AP46" s="143">
        <f t="shared" si="46"/>
        <v>-2750</v>
      </c>
    </row>
    <row r="47" spans="3:42" s="47" customFormat="1" ht="54" hidden="1" outlineLevel="1">
      <c r="C47" s="162" t="s">
        <v>267</v>
      </c>
      <c r="D47" s="166" t="s">
        <v>268</v>
      </c>
      <c r="E47" s="144">
        <v>0</v>
      </c>
      <c r="F47" s="144">
        <v>0</v>
      </c>
      <c r="G47" s="144">
        <v>0</v>
      </c>
      <c r="H47" s="144">
        <v>0</v>
      </c>
      <c r="I47" s="144">
        <v>0</v>
      </c>
      <c r="J47" s="144">
        <v>0</v>
      </c>
      <c r="K47" s="144">
        <v>0</v>
      </c>
      <c r="L47" s="144">
        <v>0</v>
      </c>
      <c r="M47" s="144">
        <v>0</v>
      </c>
      <c r="N47" s="144">
        <v>0</v>
      </c>
      <c r="O47" s="144">
        <v>0</v>
      </c>
      <c r="P47" s="144">
        <f>12453+474</f>
        <v>12927</v>
      </c>
      <c r="Q47" s="144">
        <v>0</v>
      </c>
      <c r="R47" s="144">
        <v>0</v>
      </c>
      <c r="S47" s="144">
        <v>0</v>
      </c>
      <c r="T47" s="144">
        <v>-31065</v>
      </c>
      <c r="U47" s="144">
        <v>0</v>
      </c>
      <c r="V47" s="144">
        <v>0</v>
      </c>
      <c r="W47" s="144">
        <v>0</v>
      </c>
      <c r="X47" s="144">
        <v>25365</v>
      </c>
      <c r="Y47" s="144">
        <v>0</v>
      </c>
      <c r="Z47" s="144">
        <v>0</v>
      </c>
      <c r="AA47" s="144">
        <v>0</v>
      </c>
      <c r="AB47" s="144">
        <v>0</v>
      </c>
      <c r="AC47" s="204">
        <v>0</v>
      </c>
      <c r="AD47" s="204">
        <v>0</v>
      </c>
      <c r="AE47" s="204">
        <v>0</v>
      </c>
      <c r="AF47" s="204">
        <v>0</v>
      </c>
      <c r="AG47" s="204"/>
      <c r="AH47" s="204"/>
      <c r="AI47" s="144"/>
      <c r="AJ47" s="144">
        <f t="shared" si="32"/>
        <v>0</v>
      </c>
      <c r="AK47" s="144">
        <f t="shared" si="32"/>
        <v>0</v>
      </c>
      <c r="AL47" s="144">
        <f t="shared" si="32"/>
        <v>12927</v>
      </c>
      <c r="AM47" s="144">
        <f t="shared" si="34"/>
        <v>-31065</v>
      </c>
      <c r="AN47" s="144">
        <f t="shared" ref="AN47:AP60" si="47">SUMIFS($E47:$AI47,$E$6:$AI$6,AN$4)</f>
        <v>25365</v>
      </c>
      <c r="AO47" s="144">
        <f t="shared" si="47"/>
        <v>0</v>
      </c>
      <c r="AP47" s="144">
        <f t="shared" si="47"/>
        <v>0</v>
      </c>
    </row>
    <row r="48" spans="3:42" s="47" customFormat="1" ht="18.600000000000001" hidden="1" outlineLevel="1">
      <c r="C48" s="158" t="s">
        <v>21</v>
      </c>
      <c r="D48" s="161" t="s">
        <v>135</v>
      </c>
      <c r="E48" s="144">
        <v>0</v>
      </c>
      <c r="F48" s="144">
        <v>0</v>
      </c>
      <c r="G48" s="144">
        <v>0</v>
      </c>
      <c r="H48" s="144">
        <v>0</v>
      </c>
      <c r="I48" s="144">
        <v>0</v>
      </c>
      <c r="J48" s="144">
        <v>0</v>
      </c>
      <c r="K48" s="144">
        <v>0</v>
      </c>
      <c r="L48" s="144">
        <v>0</v>
      </c>
      <c r="M48" s="144">
        <v>0</v>
      </c>
      <c r="N48" s="144">
        <v>0</v>
      </c>
      <c r="O48" s="144">
        <v>0</v>
      </c>
      <c r="P48" s="144">
        <v>0</v>
      </c>
      <c r="Q48" s="144">
        <v>0</v>
      </c>
      <c r="R48" s="144">
        <f>2047</f>
        <v>2047</v>
      </c>
      <c r="S48" s="144">
        <v>0</v>
      </c>
      <c r="T48" s="144">
        <v>0</v>
      </c>
      <c r="U48" s="144">
        <v>0</v>
      </c>
      <c r="V48" s="144">
        <v>0</v>
      </c>
      <c r="W48" s="144">
        <v>0</v>
      </c>
      <c r="X48" s="144">
        <v>0</v>
      </c>
      <c r="Y48" s="144">
        <v>0</v>
      </c>
      <c r="Z48" s="144">
        <v>0</v>
      </c>
      <c r="AA48" s="144">
        <v>0</v>
      </c>
      <c r="AB48" s="144">
        <v>0</v>
      </c>
      <c r="AC48" s="204">
        <v>0</v>
      </c>
      <c r="AD48" s="204">
        <v>0</v>
      </c>
      <c r="AE48" s="204">
        <v>0</v>
      </c>
      <c r="AF48" s="204">
        <v>0</v>
      </c>
      <c r="AG48" s="204"/>
      <c r="AH48" s="204"/>
      <c r="AI48" s="144"/>
      <c r="AJ48" s="144">
        <f t="shared" si="32"/>
        <v>0</v>
      </c>
      <c r="AK48" s="144">
        <f t="shared" si="32"/>
        <v>0</v>
      </c>
      <c r="AL48" s="144">
        <f t="shared" si="32"/>
        <v>0</v>
      </c>
      <c r="AM48" s="144">
        <f t="shared" si="34"/>
        <v>2047</v>
      </c>
      <c r="AN48" s="144">
        <f t="shared" si="47"/>
        <v>0</v>
      </c>
      <c r="AO48" s="144">
        <f t="shared" si="47"/>
        <v>0</v>
      </c>
      <c r="AP48" s="144">
        <f t="shared" si="47"/>
        <v>0</v>
      </c>
    </row>
    <row r="49" spans="1:42" s="47" customFormat="1" ht="18.600000000000001" hidden="1" outlineLevel="1">
      <c r="C49" s="158" t="s">
        <v>80</v>
      </c>
      <c r="D49" s="161" t="s">
        <v>136</v>
      </c>
      <c r="E49" s="144">
        <v>0</v>
      </c>
      <c r="F49" s="144">
        <v>0</v>
      </c>
      <c r="G49" s="144">
        <v>0</v>
      </c>
      <c r="H49" s="144">
        <v>0</v>
      </c>
      <c r="I49" s="144">
        <v>0</v>
      </c>
      <c r="J49" s="144">
        <v>0</v>
      </c>
      <c r="K49" s="144">
        <v>0</v>
      </c>
      <c r="L49" s="144">
        <v>0</v>
      </c>
      <c r="M49" s="144">
        <v>0</v>
      </c>
      <c r="N49" s="144">
        <v>0</v>
      </c>
      <c r="O49" s="144">
        <v>0</v>
      </c>
      <c r="P49" s="144">
        <v>6953</v>
      </c>
      <c r="Q49" s="144">
        <v>0</v>
      </c>
      <c r="R49" s="144">
        <v>0</v>
      </c>
      <c r="S49" s="144">
        <v>0</v>
      </c>
      <c r="T49" s="144">
        <v>0</v>
      </c>
      <c r="U49" s="144">
        <v>0</v>
      </c>
      <c r="V49" s="144">
        <v>0</v>
      </c>
      <c r="W49" s="144">
        <v>0</v>
      </c>
      <c r="X49" s="144">
        <v>0</v>
      </c>
      <c r="Y49" s="144">
        <v>0</v>
      </c>
      <c r="Z49" s="144">
        <v>0</v>
      </c>
      <c r="AA49" s="144">
        <v>0</v>
      </c>
      <c r="AB49" s="144">
        <v>0</v>
      </c>
      <c r="AC49" s="204">
        <v>0</v>
      </c>
      <c r="AD49" s="204">
        <v>0</v>
      </c>
      <c r="AE49" s="204">
        <v>0</v>
      </c>
      <c r="AF49" s="204">
        <v>0</v>
      </c>
      <c r="AG49" s="204"/>
      <c r="AH49" s="204"/>
      <c r="AI49" s="144"/>
      <c r="AJ49" s="144">
        <f t="shared" si="32"/>
        <v>0</v>
      </c>
      <c r="AK49" s="144">
        <f t="shared" si="32"/>
        <v>0</v>
      </c>
      <c r="AL49" s="144">
        <f t="shared" si="32"/>
        <v>6953</v>
      </c>
      <c r="AM49" s="144">
        <f t="shared" si="34"/>
        <v>0</v>
      </c>
      <c r="AN49" s="144">
        <f t="shared" si="47"/>
        <v>0</v>
      </c>
      <c r="AO49" s="144">
        <f t="shared" si="47"/>
        <v>0</v>
      </c>
      <c r="AP49" s="144">
        <f t="shared" si="47"/>
        <v>0</v>
      </c>
    </row>
    <row r="50" spans="1:42" s="47" customFormat="1" ht="18.600000000000001" hidden="1" outlineLevel="1">
      <c r="C50" s="158" t="s">
        <v>263</v>
      </c>
      <c r="D50" s="161" t="s">
        <v>264</v>
      </c>
      <c r="E50" s="144">
        <v>0</v>
      </c>
      <c r="F50" s="144">
        <v>0</v>
      </c>
      <c r="G50" s="144">
        <v>0</v>
      </c>
      <c r="H50" s="144">
        <v>0</v>
      </c>
      <c r="I50" s="144">
        <v>0</v>
      </c>
      <c r="J50" s="144">
        <v>0</v>
      </c>
      <c r="K50" s="144">
        <v>0</v>
      </c>
      <c r="L50" s="144">
        <v>0</v>
      </c>
      <c r="M50" s="144">
        <v>0</v>
      </c>
      <c r="N50" s="144">
        <v>0</v>
      </c>
      <c r="O50" s="144">
        <v>-1353</v>
      </c>
      <c r="P50" s="144">
        <v>0</v>
      </c>
      <c r="Q50" s="144">
        <v>0</v>
      </c>
      <c r="R50" s="144">
        <v>0</v>
      </c>
      <c r="S50" s="144">
        <v>0</v>
      </c>
      <c r="T50" s="144">
        <v>1863</v>
      </c>
      <c r="U50" s="144">
        <v>0</v>
      </c>
      <c r="V50" s="144">
        <v>0</v>
      </c>
      <c r="W50" s="144">
        <v>0</v>
      </c>
      <c r="X50" s="144">
        <v>0</v>
      </c>
      <c r="Y50" s="144">
        <v>0</v>
      </c>
      <c r="Z50" s="144">
        <v>0</v>
      </c>
      <c r="AA50" s="144">
        <v>0</v>
      </c>
      <c r="AB50" s="144">
        <v>0</v>
      </c>
      <c r="AC50" s="204">
        <v>0</v>
      </c>
      <c r="AD50" s="204">
        <v>0</v>
      </c>
      <c r="AE50" s="204">
        <v>0</v>
      </c>
      <c r="AF50" s="204">
        <v>0</v>
      </c>
      <c r="AG50" s="204"/>
      <c r="AH50" s="204"/>
      <c r="AI50" s="144"/>
      <c r="AJ50" s="144">
        <f t="shared" si="32"/>
        <v>0</v>
      </c>
      <c r="AK50" s="144">
        <f t="shared" si="32"/>
        <v>0</v>
      </c>
      <c r="AL50" s="144">
        <f t="shared" si="32"/>
        <v>-1353</v>
      </c>
      <c r="AM50" s="144">
        <f t="shared" si="34"/>
        <v>1863</v>
      </c>
      <c r="AN50" s="144">
        <f t="shared" si="47"/>
        <v>0</v>
      </c>
      <c r="AO50" s="144">
        <f t="shared" si="47"/>
        <v>0</v>
      </c>
      <c r="AP50" s="144">
        <f t="shared" si="47"/>
        <v>0</v>
      </c>
    </row>
    <row r="51" spans="1:42" s="47" customFormat="1" ht="18.600000000000001" hidden="1" outlineLevel="1">
      <c r="C51" s="158" t="s">
        <v>256</v>
      </c>
      <c r="D51" s="158" t="s">
        <v>255</v>
      </c>
      <c r="E51" s="144">
        <v>0</v>
      </c>
      <c r="F51" s="144">
        <v>0</v>
      </c>
      <c r="G51" s="144">
        <v>0</v>
      </c>
      <c r="H51" s="144">
        <v>0</v>
      </c>
      <c r="I51" s="144">
        <v>0</v>
      </c>
      <c r="J51" s="144">
        <v>0</v>
      </c>
      <c r="K51" s="144">
        <v>0</v>
      </c>
      <c r="L51" s="144">
        <v>0</v>
      </c>
      <c r="M51" s="144">
        <v>0</v>
      </c>
      <c r="N51" s="144">
        <v>0</v>
      </c>
      <c r="O51" s="144">
        <v>0</v>
      </c>
      <c r="P51" s="144">
        <v>0</v>
      </c>
      <c r="Q51" s="144">
        <v>0</v>
      </c>
      <c r="R51" s="144">
        <v>0</v>
      </c>
      <c r="S51" s="144">
        <v>971.44353000000001</v>
      </c>
      <c r="T51" s="144">
        <v>0</v>
      </c>
      <c r="U51" s="144">
        <v>0</v>
      </c>
      <c r="V51" s="144">
        <v>0</v>
      </c>
      <c r="W51" s="144">
        <v>0</v>
      </c>
      <c r="X51" s="144">
        <v>0</v>
      </c>
      <c r="Y51" s="144">
        <v>0</v>
      </c>
      <c r="Z51" s="144">
        <v>0</v>
      </c>
      <c r="AA51" s="144">
        <v>0</v>
      </c>
      <c r="AB51" s="144">
        <v>0</v>
      </c>
      <c r="AC51" s="204">
        <v>0</v>
      </c>
      <c r="AD51" s="204">
        <v>0</v>
      </c>
      <c r="AE51" s="204">
        <v>0</v>
      </c>
      <c r="AF51" s="204">
        <v>0</v>
      </c>
      <c r="AG51" s="204"/>
      <c r="AH51" s="204"/>
      <c r="AI51" s="144"/>
      <c r="AJ51" s="144">
        <f t="shared" si="32"/>
        <v>0</v>
      </c>
      <c r="AK51" s="144">
        <f t="shared" si="32"/>
        <v>0</v>
      </c>
      <c r="AL51" s="144">
        <f t="shared" si="32"/>
        <v>0</v>
      </c>
      <c r="AM51" s="144">
        <f t="shared" si="34"/>
        <v>971.44353000000001</v>
      </c>
      <c r="AN51" s="144">
        <f t="shared" si="47"/>
        <v>0</v>
      </c>
      <c r="AO51" s="144">
        <f t="shared" si="47"/>
        <v>0</v>
      </c>
      <c r="AP51" s="144">
        <f t="shared" si="47"/>
        <v>0</v>
      </c>
    </row>
    <row r="52" spans="1:42" s="47" customFormat="1" ht="18.600000000000001" hidden="1" outlineLevel="1">
      <c r="C52" s="158" t="s">
        <v>253</v>
      </c>
      <c r="D52" s="158" t="s">
        <v>254</v>
      </c>
      <c r="E52" s="144">
        <v>0</v>
      </c>
      <c r="F52" s="144">
        <v>0</v>
      </c>
      <c r="G52" s="144">
        <v>0</v>
      </c>
      <c r="H52" s="144">
        <v>0</v>
      </c>
      <c r="I52" s="144">
        <v>0</v>
      </c>
      <c r="J52" s="144">
        <v>0</v>
      </c>
      <c r="K52" s="144">
        <v>0</v>
      </c>
      <c r="L52" s="144">
        <v>0</v>
      </c>
      <c r="M52" s="144">
        <v>0</v>
      </c>
      <c r="N52" s="144">
        <v>0</v>
      </c>
      <c r="O52" s="144">
        <v>0</v>
      </c>
      <c r="P52" s="144">
        <v>0</v>
      </c>
      <c r="Q52" s="144">
        <v>0</v>
      </c>
      <c r="R52" s="144">
        <v>0</v>
      </c>
      <c r="S52" s="144">
        <v>711</v>
      </c>
      <c r="T52" s="144">
        <v>0</v>
      </c>
      <c r="U52" s="144">
        <v>0</v>
      </c>
      <c r="V52" s="144">
        <v>0</v>
      </c>
      <c r="W52" s="144">
        <v>0</v>
      </c>
      <c r="X52" s="144">
        <v>0</v>
      </c>
      <c r="Y52" s="144">
        <v>0</v>
      </c>
      <c r="Z52" s="144">
        <v>0</v>
      </c>
      <c r="AA52" s="144">
        <v>0</v>
      </c>
      <c r="AB52" s="144">
        <v>0</v>
      </c>
      <c r="AC52" s="204">
        <v>0</v>
      </c>
      <c r="AD52" s="204">
        <v>0</v>
      </c>
      <c r="AE52" s="204">
        <v>0</v>
      </c>
      <c r="AF52" s="204">
        <v>0</v>
      </c>
      <c r="AG52" s="204"/>
      <c r="AH52" s="204"/>
      <c r="AI52" s="144"/>
      <c r="AJ52" s="144">
        <f t="shared" si="32"/>
        <v>0</v>
      </c>
      <c r="AK52" s="144">
        <f t="shared" si="32"/>
        <v>0</v>
      </c>
      <c r="AL52" s="144">
        <f t="shared" si="32"/>
        <v>0</v>
      </c>
      <c r="AM52" s="144">
        <f t="shared" si="34"/>
        <v>711</v>
      </c>
      <c r="AN52" s="144">
        <f t="shared" si="47"/>
        <v>0</v>
      </c>
      <c r="AO52" s="144">
        <f t="shared" si="47"/>
        <v>0</v>
      </c>
      <c r="AP52" s="144">
        <f t="shared" si="47"/>
        <v>0</v>
      </c>
    </row>
    <row r="53" spans="1:42" s="47" customFormat="1" ht="18.600000000000001" hidden="1" outlineLevel="1">
      <c r="C53" s="158" t="s">
        <v>265</v>
      </c>
      <c r="D53" s="158" t="s">
        <v>266</v>
      </c>
      <c r="E53" s="144">
        <v>0</v>
      </c>
      <c r="F53" s="144">
        <v>0</v>
      </c>
      <c r="G53" s="144">
        <v>0</v>
      </c>
      <c r="H53" s="144">
        <v>0</v>
      </c>
      <c r="I53" s="144">
        <v>0</v>
      </c>
      <c r="J53" s="144">
        <v>0</v>
      </c>
      <c r="K53" s="144">
        <v>0</v>
      </c>
      <c r="L53" s="144">
        <v>0</v>
      </c>
      <c r="M53" s="144">
        <v>0</v>
      </c>
      <c r="N53" s="144">
        <v>0</v>
      </c>
      <c r="O53" s="144">
        <v>0</v>
      </c>
      <c r="P53" s="144">
        <v>0</v>
      </c>
      <c r="Q53" s="144">
        <v>0</v>
      </c>
      <c r="R53" s="144">
        <v>0</v>
      </c>
      <c r="S53" s="144">
        <v>0</v>
      </c>
      <c r="T53" s="144">
        <v>4664</v>
      </c>
      <c r="U53" s="144">
        <v>2516</v>
      </c>
      <c r="V53" s="144">
        <v>0</v>
      </c>
      <c r="W53" s="144">
        <v>0</v>
      </c>
      <c r="X53" s="144">
        <v>0</v>
      </c>
      <c r="Y53" s="144">
        <v>0</v>
      </c>
      <c r="Z53" s="144">
        <v>0</v>
      </c>
      <c r="AA53" s="144">
        <v>0</v>
      </c>
      <c r="AB53" s="144">
        <v>0</v>
      </c>
      <c r="AC53" s="204">
        <v>0</v>
      </c>
      <c r="AD53" s="204">
        <v>0</v>
      </c>
      <c r="AE53" s="204">
        <v>0</v>
      </c>
      <c r="AF53" s="204">
        <v>0</v>
      </c>
      <c r="AG53" s="204"/>
      <c r="AH53" s="204"/>
      <c r="AI53" s="144"/>
      <c r="AJ53" s="144">
        <f t="shared" si="32"/>
        <v>0</v>
      </c>
      <c r="AK53" s="144">
        <f t="shared" si="32"/>
        <v>0</v>
      </c>
      <c r="AL53" s="144">
        <f t="shared" si="32"/>
        <v>0</v>
      </c>
      <c r="AM53" s="144">
        <f t="shared" si="34"/>
        <v>4664</v>
      </c>
      <c r="AN53" s="144">
        <f t="shared" si="47"/>
        <v>2516</v>
      </c>
      <c r="AO53" s="144">
        <f t="shared" si="47"/>
        <v>0</v>
      </c>
      <c r="AP53" s="144">
        <f t="shared" si="47"/>
        <v>0</v>
      </c>
    </row>
    <row r="54" spans="1:42" s="47" customFormat="1" ht="18.600000000000001" hidden="1" outlineLevel="1">
      <c r="C54" s="158" t="s">
        <v>299</v>
      </c>
      <c r="D54" s="158" t="s">
        <v>302</v>
      </c>
      <c r="E54" s="144">
        <v>0</v>
      </c>
      <c r="F54" s="144">
        <v>0</v>
      </c>
      <c r="G54" s="144">
        <v>0</v>
      </c>
      <c r="H54" s="144">
        <v>0</v>
      </c>
      <c r="I54" s="144">
        <v>0</v>
      </c>
      <c r="J54" s="144">
        <v>0</v>
      </c>
      <c r="K54" s="144">
        <v>0</v>
      </c>
      <c r="L54" s="144">
        <v>0</v>
      </c>
      <c r="M54" s="144">
        <v>0</v>
      </c>
      <c r="N54" s="144">
        <v>0</v>
      </c>
      <c r="O54" s="144">
        <v>0</v>
      </c>
      <c r="P54" s="144">
        <v>0</v>
      </c>
      <c r="Q54" s="144">
        <v>0</v>
      </c>
      <c r="R54" s="144">
        <v>0</v>
      </c>
      <c r="S54" s="144">
        <v>0</v>
      </c>
      <c r="T54" s="144">
        <v>0</v>
      </c>
      <c r="U54" s="144">
        <v>0</v>
      </c>
      <c r="V54" s="144">
        <v>-1364</v>
      </c>
      <c r="W54" s="144">
        <v>0</v>
      </c>
      <c r="X54" s="144">
        <v>0</v>
      </c>
      <c r="Y54" s="144">
        <v>0</v>
      </c>
      <c r="Z54" s="144">
        <v>0</v>
      </c>
      <c r="AA54" s="144">
        <v>0</v>
      </c>
      <c r="AB54" s="144">
        <v>0</v>
      </c>
      <c r="AC54" s="204">
        <v>0</v>
      </c>
      <c r="AD54" s="204">
        <v>0</v>
      </c>
      <c r="AE54" s="204">
        <v>0</v>
      </c>
      <c r="AF54" s="204">
        <v>0</v>
      </c>
      <c r="AG54" s="204"/>
      <c r="AH54" s="204"/>
      <c r="AI54" s="144"/>
      <c r="AJ54" s="144">
        <f t="shared" ref="AJ54:AL60" si="48">SUMIFS($E54:$R54,$E$6:$R$6,AJ$4)</f>
        <v>0</v>
      </c>
      <c r="AK54" s="144">
        <f t="shared" si="48"/>
        <v>0</v>
      </c>
      <c r="AL54" s="144">
        <f t="shared" si="48"/>
        <v>0</v>
      </c>
      <c r="AM54" s="144">
        <f t="shared" si="34"/>
        <v>0</v>
      </c>
      <c r="AN54" s="144">
        <f t="shared" si="47"/>
        <v>-1364</v>
      </c>
      <c r="AO54" s="144">
        <f t="shared" si="47"/>
        <v>0</v>
      </c>
      <c r="AP54" s="144">
        <f t="shared" si="47"/>
        <v>0</v>
      </c>
    </row>
    <row r="55" spans="1:42" s="47" customFormat="1" ht="18.600000000000001" hidden="1" outlineLevel="1">
      <c r="C55" s="158" t="s">
        <v>328</v>
      </c>
      <c r="D55" s="158" t="s">
        <v>330</v>
      </c>
      <c r="E55" s="144">
        <v>0</v>
      </c>
      <c r="F55" s="144">
        <v>0</v>
      </c>
      <c r="G55" s="144">
        <v>0</v>
      </c>
      <c r="H55" s="144">
        <v>0</v>
      </c>
      <c r="I55" s="144">
        <v>0</v>
      </c>
      <c r="J55" s="144">
        <v>0</v>
      </c>
      <c r="K55" s="144">
        <v>0</v>
      </c>
      <c r="L55" s="144">
        <v>0</v>
      </c>
      <c r="M55" s="144">
        <v>0</v>
      </c>
      <c r="N55" s="144">
        <v>0</v>
      </c>
      <c r="O55" s="144">
        <v>0</v>
      </c>
      <c r="P55" s="144">
        <v>0</v>
      </c>
      <c r="Q55" s="144">
        <v>0</v>
      </c>
      <c r="R55" s="144">
        <v>0</v>
      </c>
      <c r="S55" s="144">
        <v>0</v>
      </c>
      <c r="T55" s="144">
        <v>0</v>
      </c>
      <c r="U55" s="144">
        <v>0</v>
      </c>
      <c r="V55" s="144">
        <v>0</v>
      </c>
      <c r="W55" s="144">
        <v>316</v>
      </c>
      <c r="X55" s="144">
        <v>0</v>
      </c>
      <c r="Y55" s="144">
        <v>0</v>
      </c>
      <c r="Z55" s="144">
        <v>0</v>
      </c>
      <c r="AA55" s="144">
        <v>0</v>
      </c>
      <c r="AB55" s="144">
        <v>0</v>
      </c>
      <c r="AC55" s="204">
        <v>0</v>
      </c>
      <c r="AD55" s="204">
        <v>0</v>
      </c>
      <c r="AE55" s="204">
        <v>0</v>
      </c>
      <c r="AF55" s="204">
        <v>0</v>
      </c>
      <c r="AG55" s="204"/>
      <c r="AH55" s="204"/>
      <c r="AI55" s="144"/>
      <c r="AJ55" s="144">
        <f t="shared" si="48"/>
        <v>0</v>
      </c>
      <c r="AK55" s="144">
        <f t="shared" si="48"/>
        <v>0</v>
      </c>
      <c r="AL55" s="144">
        <f t="shared" si="48"/>
        <v>0</v>
      </c>
      <c r="AM55" s="144">
        <f t="shared" si="34"/>
        <v>0</v>
      </c>
      <c r="AN55" s="144">
        <f t="shared" si="47"/>
        <v>316</v>
      </c>
      <c r="AO55" s="144">
        <f t="shared" si="47"/>
        <v>0</v>
      </c>
      <c r="AP55" s="144">
        <f t="shared" si="47"/>
        <v>0</v>
      </c>
    </row>
    <row r="56" spans="1:42" s="47" customFormat="1" ht="18.600000000000001" hidden="1" outlineLevel="1">
      <c r="C56" s="158" t="s">
        <v>337</v>
      </c>
      <c r="D56" s="158" t="s">
        <v>339</v>
      </c>
      <c r="E56" s="144"/>
      <c r="F56" s="144"/>
      <c r="G56" s="144"/>
      <c r="H56" s="144"/>
      <c r="I56" s="144"/>
      <c r="J56" s="144"/>
      <c r="K56" s="144"/>
      <c r="L56" s="144"/>
      <c r="M56" s="144"/>
      <c r="N56" s="144"/>
      <c r="O56" s="144"/>
      <c r="P56" s="144"/>
      <c r="Q56" s="144"/>
      <c r="R56" s="144"/>
      <c r="S56" s="144"/>
      <c r="T56" s="144"/>
      <c r="U56" s="144"/>
      <c r="V56" s="144"/>
      <c r="W56" s="144"/>
      <c r="X56" s="144">
        <v>16321</v>
      </c>
      <c r="Y56" s="144">
        <v>0</v>
      </c>
      <c r="Z56" s="144">
        <v>0</v>
      </c>
      <c r="AA56" s="144">
        <v>0</v>
      </c>
      <c r="AB56" s="144">
        <v>0</v>
      </c>
      <c r="AC56" s="204">
        <v>0</v>
      </c>
      <c r="AD56" s="204">
        <v>0</v>
      </c>
      <c r="AE56" s="204">
        <v>0</v>
      </c>
      <c r="AF56" s="204">
        <v>0</v>
      </c>
      <c r="AG56" s="204"/>
      <c r="AH56" s="204"/>
      <c r="AI56" s="144"/>
      <c r="AJ56" s="144">
        <f t="shared" si="48"/>
        <v>0</v>
      </c>
      <c r="AK56" s="144">
        <f t="shared" si="48"/>
        <v>0</v>
      </c>
      <c r="AL56" s="144">
        <f t="shared" si="48"/>
        <v>0</v>
      </c>
      <c r="AM56" s="144">
        <f t="shared" si="34"/>
        <v>0</v>
      </c>
      <c r="AN56" s="144">
        <f t="shared" si="47"/>
        <v>16321</v>
      </c>
      <c r="AO56" s="144">
        <f t="shared" si="47"/>
        <v>0</v>
      </c>
      <c r="AP56" s="144">
        <f t="shared" si="47"/>
        <v>0</v>
      </c>
    </row>
    <row r="57" spans="1:42" s="47" customFormat="1" ht="18.600000000000001" hidden="1" outlineLevel="1">
      <c r="C57" s="158" t="s">
        <v>367</v>
      </c>
      <c r="D57" s="158" t="s">
        <v>370</v>
      </c>
      <c r="E57" s="144">
        <v>0</v>
      </c>
      <c r="F57" s="144">
        <v>0</v>
      </c>
      <c r="G57" s="144">
        <v>0</v>
      </c>
      <c r="H57" s="144">
        <v>0</v>
      </c>
      <c r="I57" s="144">
        <v>0</v>
      </c>
      <c r="J57" s="144">
        <v>0</v>
      </c>
      <c r="K57" s="144">
        <v>0</v>
      </c>
      <c r="L57" s="144">
        <v>0</v>
      </c>
      <c r="M57" s="144">
        <v>0</v>
      </c>
      <c r="N57" s="144">
        <v>0</v>
      </c>
      <c r="O57" s="144">
        <v>0</v>
      </c>
      <c r="P57" s="144">
        <v>0</v>
      </c>
      <c r="Q57" s="144">
        <v>0</v>
      </c>
      <c r="R57" s="144">
        <v>0</v>
      </c>
      <c r="S57" s="144">
        <v>0</v>
      </c>
      <c r="T57" s="144">
        <v>0</v>
      </c>
      <c r="U57" s="144">
        <v>0</v>
      </c>
      <c r="V57" s="144">
        <v>0</v>
      </c>
      <c r="W57" s="144">
        <v>0</v>
      </c>
      <c r="X57" s="144">
        <v>0</v>
      </c>
      <c r="Y57" s="144">
        <v>0</v>
      </c>
      <c r="Z57" s="144">
        <v>0</v>
      </c>
      <c r="AA57" s="144">
        <v>0</v>
      </c>
      <c r="AB57" s="144">
        <v>-19389</v>
      </c>
      <c r="AC57" s="204"/>
      <c r="AD57" s="204"/>
      <c r="AE57" s="204">
        <v>0</v>
      </c>
      <c r="AF57" s="204">
        <v>-4491</v>
      </c>
      <c r="AG57" s="204"/>
      <c r="AH57" s="204"/>
      <c r="AI57" s="144"/>
      <c r="AJ57" s="144">
        <f>SUMIFS($E57:$R57,$E$6:$R$6,AJ$4)</f>
        <v>0</v>
      </c>
      <c r="AK57" s="144">
        <f>SUMIFS($E57:$R57,$E$6:$R$6,AK$4)</f>
        <v>0</v>
      </c>
      <c r="AL57" s="144">
        <f>SUMIFS($E57:$R57,$E$6:$R$6,AL$4)</f>
        <v>0</v>
      </c>
      <c r="AM57" s="144">
        <f>SUMIFS($E57:$T57,$E$6:$T$6,AM$4)</f>
        <v>0</v>
      </c>
      <c r="AN57" s="144">
        <f t="shared" si="47"/>
        <v>0</v>
      </c>
      <c r="AO57" s="144">
        <f t="shared" si="47"/>
        <v>-19389</v>
      </c>
      <c r="AP57" s="144">
        <f t="shared" si="47"/>
        <v>-4491</v>
      </c>
    </row>
    <row r="58" spans="1:42" s="47" customFormat="1" ht="18.600000000000001" hidden="1" outlineLevel="1">
      <c r="C58" s="158" t="s">
        <v>411</v>
      </c>
      <c r="D58" s="158" t="s">
        <v>412</v>
      </c>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204">
        <v>0</v>
      </c>
      <c r="AD58" s="205">
        <v>660</v>
      </c>
      <c r="AE58" s="204">
        <v>0</v>
      </c>
      <c r="AF58" s="204">
        <v>0</v>
      </c>
      <c r="AG58" s="204"/>
      <c r="AH58" s="204"/>
      <c r="AI58" s="144"/>
      <c r="AJ58" s="144">
        <f t="shared" si="48"/>
        <v>0</v>
      </c>
      <c r="AK58" s="144">
        <f t="shared" si="48"/>
        <v>0</v>
      </c>
      <c r="AL58" s="144">
        <f t="shared" si="48"/>
        <v>0</v>
      </c>
      <c r="AM58" s="144">
        <f t="shared" si="34"/>
        <v>0</v>
      </c>
      <c r="AN58" s="144">
        <f t="shared" si="47"/>
        <v>0</v>
      </c>
      <c r="AO58" s="144">
        <f t="shared" si="47"/>
        <v>0</v>
      </c>
      <c r="AP58" s="144">
        <f t="shared" si="47"/>
        <v>660</v>
      </c>
    </row>
    <row r="59" spans="1:42" s="47" customFormat="1" ht="18.600000000000001" hidden="1" outlineLevel="1">
      <c r="C59" s="158" t="s">
        <v>441</v>
      </c>
      <c r="D59" s="158" t="s">
        <v>442</v>
      </c>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204"/>
      <c r="AD59" s="205"/>
      <c r="AE59" s="205">
        <v>1081</v>
      </c>
      <c r="AF59" s="204">
        <v>0</v>
      </c>
      <c r="AG59" s="204"/>
      <c r="AH59" s="204"/>
      <c r="AI59" s="144"/>
      <c r="AJ59" s="144">
        <f t="shared" si="48"/>
        <v>0</v>
      </c>
      <c r="AK59" s="144">
        <f t="shared" si="48"/>
        <v>0</v>
      </c>
      <c r="AL59" s="144">
        <f t="shared" si="48"/>
        <v>0</v>
      </c>
      <c r="AM59" s="144">
        <f t="shared" si="34"/>
        <v>0</v>
      </c>
      <c r="AN59" s="144">
        <f t="shared" si="47"/>
        <v>0</v>
      </c>
      <c r="AO59" s="144">
        <f t="shared" si="47"/>
        <v>0</v>
      </c>
      <c r="AP59" s="144">
        <f t="shared" si="47"/>
        <v>1081</v>
      </c>
    </row>
    <row r="60" spans="1:42" s="47" customFormat="1" ht="18.600000000000001" hidden="1" outlineLevel="1">
      <c r="C60" s="158" t="s">
        <v>301</v>
      </c>
      <c r="D60" s="158" t="s">
        <v>300</v>
      </c>
      <c r="E60" s="144">
        <v>0</v>
      </c>
      <c r="F60" s="144">
        <v>0</v>
      </c>
      <c r="G60" s="144">
        <v>0</v>
      </c>
      <c r="H60" s="144">
        <v>0</v>
      </c>
      <c r="I60" s="144">
        <v>0</v>
      </c>
      <c r="J60" s="144">
        <v>0</v>
      </c>
      <c r="K60" s="144">
        <v>0</v>
      </c>
      <c r="L60" s="144">
        <v>0</v>
      </c>
      <c r="M60" s="144">
        <v>0</v>
      </c>
      <c r="N60" s="144">
        <v>0</v>
      </c>
      <c r="O60" s="144">
        <v>0</v>
      </c>
      <c r="P60" s="144">
        <v>0</v>
      </c>
      <c r="Q60" s="144">
        <v>0</v>
      </c>
      <c r="R60" s="144">
        <v>0</v>
      </c>
      <c r="S60" s="144">
        <v>0</v>
      </c>
      <c r="T60" s="144">
        <v>0</v>
      </c>
      <c r="U60" s="144">
        <v>0</v>
      </c>
      <c r="V60" s="144">
        <v>-1019</v>
      </c>
      <c r="W60" s="144">
        <v>0</v>
      </c>
      <c r="X60" s="144">
        <v>0</v>
      </c>
      <c r="Y60" s="144">
        <v>0</v>
      </c>
      <c r="Z60" s="144">
        <v>0</v>
      </c>
      <c r="AA60" s="144">
        <v>0</v>
      </c>
      <c r="AB60" s="144">
        <v>0</v>
      </c>
      <c r="AC60" s="204">
        <v>0</v>
      </c>
      <c r="AD60" s="204">
        <v>0</v>
      </c>
      <c r="AE60" s="204">
        <v>0</v>
      </c>
      <c r="AF60" s="204">
        <v>0</v>
      </c>
      <c r="AG60" s="204"/>
      <c r="AH60" s="204"/>
      <c r="AI60" s="144"/>
      <c r="AJ60" s="144">
        <f t="shared" si="48"/>
        <v>0</v>
      </c>
      <c r="AK60" s="144">
        <f t="shared" si="48"/>
        <v>0</v>
      </c>
      <c r="AL60" s="144">
        <f t="shared" si="48"/>
        <v>0</v>
      </c>
      <c r="AM60" s="144">
        <f t="shared" si="34"/>
        <v>0</v>
      </c>
      <c r="AN60" s="144">
        <f t="shared" si="47"/>
        <v>-1019</v>
      </c>
      <c r="AO60" s="144">
        <f t="shared" si="47"/>
        <v>0</v>
      </c>
      <c r="AP60" s="144">
        <f t="shared" si="47"/>
        <v>0</v>
      </c>
    </row>
    <row r="61" spans="1:42" s="47" customFormat="1" ht="6" customHeight="1" collapsed="1">
      <c r="D61" s="57"/>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44"/>
      <c r="AK61" s="144"/>
      <c r="AL61" s="144"/>
      <c r="AM61" s="144"/>
      <c r="AN61" s="144"/>
      <c r="AO61" s="144"/>
      <c r="AP61" s="144"/>
    </row>
    <row r="62" spans="1:42" s="62" customFormat="1" ht="18">
      <c r="C62" s="200" t="s">
        <v>22</v>
      </c>
      <c r="D62" s="201" t="s">
        <v>67</v>
      </c>
      <c r="E62" s="202">
        <f t="shared" ref="E62:AH62" si="49">E29+E30</f>
        <v>404</v>
      </c>
      <c r="F62" s="202">
        <f t="shared" si="49"/>
        <v>3522</v>
      </c>
      <c r="G62" s="202">
        <f t="shared" si="49"/>
        <v>4635</v>
      </c>
      <c r="H62" s="202">
        <f t="shared" si="49"/>
        <v>2179</v>
      </c>
      <c r="I62" s="202">
        <f t="shared" si="49"/>
        <v>9692</v>
      </c>
      <c r="J62" s="202">
        <f t="shared" si="49"/>
        <v>9798</v>
      </c>
      <c r="K62" s="202">
        <f t="shared" si="49"/>
        <v>5125</v>
      </c>
      <c r="L62" s="202">
        <f t="shared" si="49"/>
        <v>5739</v>
      </c>
      <c r="M62" s="202">
        <f t="shared" si="49"/>
        <v>8596</v>
      </c>
      <c r="N62" s="202">
        <f t="shared" si="49"/>
        <v>-5466.6236300000019</v>
      </c>
      <c r="O62" s="202">
        <f t="shared" si="49"/>
        <v>-13072</v>
      </c>
      <c r="P62" s="202">
        <f t="shared" si="49"/>
        <v>-32826</v>
      </c>
      <c r="Q62" s="202">
        <f t="shared" si="49"/>
        <v>-18487</v>
      </c>
      <c r="R62" s="202">
        <f t="shared" si="49"/>
        <v>-27464</v>
      </c>
      <c r="S62" s="202">
        <f t="shared" si="49"/>
        <v>-23066.79247</v>
      </c>
      <c r="T62" s="202">
        <f t="shared" si="49"/>
        <v>-24809</v>
      </c>
      <c r="U62" s="202">
        <f t="shared" si="49"/>
        <v>-7500.8320000000003</v>
      </c>
      <c r="V62" s="202">
        <f t="shared" si="49"/>
        <v>-6263.6640000000007</v>
      </c>
      <c r="W62" s="202">
        <f t="shared" si="49"/>
        <v>6950.2179299999998</v>
      </c>
      <c r="X62" s="202">
        <f t="shared" si="49"/>
        <v>22486</v>
      </c>
      <c r="Y62" s="202">
        <f t="shared" si="49"/>
        <v>12813</v>
      </c>
      <c r="Z62" s="202">
        <f t="shared" si="49"/>
        <v>15959</v>
      </c>
      <c r="AA62" s="202">
        <f t="shared" si="49"/>
        <v>14090</v>
      </c>
      <c r="AB62" s="202">
        <f t="shared" si="49"/>
        <v>21252</v>
      </c>
      <c r="AC62" s="202">
        <f t="shared" si="49"/>
        <v>15198</v>
      </c>
      <c r="AD62" s="202">
        <f t="shared" si="49"/>
        <v>11031.410319999999</v>
      </c>
      <c r="AE62" s="202">
        <f t="shared" si="49"/>
        <v>28514</v>
      </c>
      <c r="AF62" s="202">
        <f t="shared" si="49"/>
        <v>27260</v>
      </c>
      <c r="AG62" s="202">
        <f t="shared" si="49"/>
        <v>28605</v>
      </c>
      <c r="AH62" s="202">
        <f t="shared" si="49"/>
        <v>-16429</v>
      </c>
      <c r="AI62" s="143"/>
      <c r="AJ62" s="202">
        <f t="shared" ref="AJ62:AP62" si="50">AJ29+AJ30</f>
        <v>10740</v>
      </c>
      <c r="AK62" s="202">
        <f t="shared" si="50"/>
        <v>30354</v>
      </c>
      <c r="AL62" s="202">
        <f t="shared" si="50"/>
        <v>-42768.623630000002</v>
      </c>
      <c r="AM62" s="202">
        <f t="shared" si="50"/>
        <v>-93826.79247</v>
      </c>
      <c r="AN62" s="202">
        <f t="shared" si="50"/>
        <v>15671.72193</v>
      </c>
      <c r="AO62" s="202">
        <f t="shared" si="50"/>
        <v>64114</v>
      </c>
      <c r="AP62" s="202">
        <f t="shared" si="50"/>
        <v>81970.410319999995</v>
      </c>
    </row>
    <row r="63" spans="1:42" s="47" customFormat="1" ht="18.600000000000001">
      <c r="I63" s="168"/>
      <c r="J63" s="168"/>
      <c r="K63" s="168"/>
      <c r="L63" s="168"/>
      <c r="M63" s="168"/>
      <c r="N63" s="168"/>
      <c r="O63" s="169"/>
      <c r="P63" s="168"/>
      <c r="Q63" s="168"/>
      <c r="R63" s="168"/>
      <c r="S63" s="168"/>
      <c r="T63" s="169"/>
      <c r="U63" s="206"/>
      <c r="V63" s="206"/>
      <c r="W63" s="206"/>
      <c r="X63" s="169"/>
      <c r="Y63" s="206"/>
      <c r="Z63" s="206"/>
      <c r="AA63" s="206"/>
      <c r="AB63" s="169"/>
      <c r="AC63" s="169"/>
      <c r="AD63" s="169"/>
      <c r="AE63" s="169"/>
      <c r="AF63" s="169"/>
      <c r="AG63" s="169"/>
      <c r="AH63" s="169"/>
      <c r="AI63" s="168"/>
      <c r="AJ63" s="207"/>
      <c r="AK63" s="168"/>
      <c r="AL63" s="168"/>
      <c r="AM63" s="168"/>
      <c r="AN63" s="168"/>
      <c r="AO63" s="168"/>
      <c r="AP63" s="168"/>
    </row>
    <row r="64" spans="1:42" s="47" customFormat="1" ht="18.600000000000001">
      <c r="A64" s="48"/>
      <c r="C64" s="197" t="s">
        <v>81</v>
      </c>
      <c r="D64" s="198" t="s">
        <v>583</v>
      </c>
      <c r="E64" s="208">
        <v>43555</v>
      </c>
      <c r="F64" s="208">
        <v>43646</v>
      </c>
      <c r="G64" s="208">
        <v>43738</v>
      </c>
      <c r="H64" s="208">
        <v>43830</v>
      </c>
      <c r="I64" s="208">
        <v>43921</v>
      </c>
      <c r="J64" s="208">
        <v>44012</v>
      </c>
      <c r="K64" s="208">
        <v>44104</v>
      </c>
      <c r="L64" s="208">
        <v>44196</v>
      </c>
      <c r="M64" s="208">
        <v>44286</v>
      </c>
      <c r="N64" s="208">
        <v>44377</v>
      </c>
      <c r="O64" s="208">
        <v>44469</v>
      </c>
      <c r="P64" s="208">
        <v>44561</v>
      </c>
      <c r="Q64" s="208">
        <v>44651</v>
      </c>
      <c r="R64" s="208">
        <v>44742</v>
      </c>
      <c r="S64" s="208">
        <v>44834</v>
      </c>
      <c r="T64" s="208">
        <v>44926</v>
      </c>
      <c r="U64" s="208">
        <v>45016</v>
      </c>
      <c r="V64" s="208">
        <v>45107</v>
      </c>
      <c r="W64" s="208">
        <v>45199</v>
      </c>
      <c r="X64" s="208">
        <v>45291</v>
      </c>
      <c r="Y64" s="208">
        <v>45382</v>
      </c>
      <c r="Z64" s="208">
        <v>45473</v>
      </c>
      <c r="AA64" s="208">
        <v>46295</v>
      </c>
      <c r="AB64" s="208">
        <v>45657</v>
      </c>
      <c r="AC64" s="208">
        <v>45747</v>
      </c>
      <c r="AD64" s="208">
        <v>45838</v>
      </c>
      <c r="AE64" s="208">
        <v>45930</v>
      </c>
      <c r="AF64" s="208">
        <v>46022</v>
      </c>
      <c r="AG64" s="208">
        <v>46112</v>
      </c>
      <c r="AH64" s="208">
        <v>46203</v>
      </c>
      <c r="AI64" s="168"/>
      <c r="AJ64" s="208">
        <v>43830</v>
      </c>
      <c r="AK64" s="208">
        <v>44196</v>
      </c>
      <c r="AL64" s="208">
        <v>44561</v>
      </c>
      <c r="AM64" s="208">
        <v>44926</v>
      </c>
      <c r="AN64" s="208">
        <v>45291</v>
      </c>
      <c r="AO64" s="208">
        <v>45657</v>
      </c>
      <c r="AP64" s="208">
        <v>46022</v>
      </c>
    </row>
    <row r="65" spans="3:42" s="62" customFormat="1" ht="18">
      <c r="C65" s="141" t="s">
        <v>130</v>
      </c>
      <c r="D65" s="142" t="s">
        <v>138</v>
      </c>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row>
    <row r="66" spans="3:42" s="50" customFormat="1" ht="18">
      <c r="C66" s="145" t="s">
        <v>83</v>
      </c>
      <c r="D66" s="145" t="s">
        <v>139</v>
      </c>
      <c r="E66" s="144">
        <v>0</v>
      </c>
      <c r="F66" s="144">
        <v>0</v>
      </c>
      <c r="G66" s="144">
        <v>0</v>
      </c>
      <c r="H66" s="144">
        <v>9981</v>
      </c>
      <c r="I66" s="144">
        <v>14645</v>
      </c>
      <c r="J66" s="144">
        <v>26987</v>
      </c>
      <c r="K66" s="144">
        <v>32340</v>
      </c>
      <c r="L66" s="144">
        <v>329428</v>
      </c>
      <c r="M66" s="144">
        <v>219232</v>
      </c>
      <c r="N66" s="144">
        <v>176645</v>
      </c>
      <c r="O66" s="144">
        <v>547539</v>
      </c>
      <c r="P66" s="144">
        <v>489256</v>
      </c>
      <c r="Q66" s="144">
        <v>480975</v>
      </c>
      <c r="R66" s="144">
        <v>316556</v>
      </c>
      <c r="S66" s="144">
        <v>419658</v>
      </c>
      <c r="T66" s="144">
        <v>413667</v>
      </c>
      <c r="U66" s="144">
        <v>162054</v>
      </c>
      <c r="V66" s="144">
        <v>48206</v>
      </c>
      <c r="W66" s="144">
        <v>151074</v>
      </c>
      <c r="X66" s="144">
        <v>55929</v>
      </c>
      <c r="Y66" s="144">
        <v>62097</v>
      </c>
      <c r="Z66" s="144">
        <v>53616</v>
      </c>
      <c r="AA66" s="144">
        <v>22676</v>
      </c>
      <c r="AB66" s="144">
        <v>26352</v>
      </c>
      <c r="AC66" s="144">
        <v>59819</v>
      </c>
      <c r="AD66" s="144">
        <v>58586</v>
      </c>
      <c r="AE66" s="144">
        <v>52568</v>
      </c>
      <c r="AF66" s="144">
        <v>59900</v>
      </c>
      <c r="AG66" s="144">
        <v>52041</v>
      </c>
      <c r="AH66" s="144">
        <v>59181</v>
      </c>
      <c r="AI66" s="144"/>
      <c r="AJ66" s="144">
        <f t="shared" ref="AJ66:AL77" si="51">SUMIFS($E66:$R66,$E$4:$R$4,AJ$6)</f>
        <v>9981</v>
      </c>
      <c r="AK66" s="144">
        <f t="shared" si="51"/>
        <v>329428</v>
      </c>
      <c r="AL66" s="144">
        <f t="shared" si="51"/>
        <v>489256</v>
      </c>
      <c r="AM66" s="144">
        <f t="shared" ref="AM66:AM77" si="52">SUMIFS($E66:$T66,$E$4:$T$4,AM$6)</f>
        <v>413667</v>
      </c>
      <c r="AN66" s="144">
        <f t="shared" ref="AN66:AP69" si="53">SUMIFS($E66:$AI66,$E$4:$AI$4,AN$6)</f>
        <v>55929</v>
      </c>
      <c r="AO66" s="144">
        <f t="shared" si="53"/>
        <v>26352</v>
      </c>
      <c r="AP66" s="144">
        <f t="shared" si="53"/>
        <v>59900</v>
      </c>
    </row>
    <row r="67" spans="3:42" s="50" customFormat="1" ht="18">
      <c r="C67" s="145" t="s">
        <v>184</v>
      </c>
      <c r="D67" s="145" t="s">
        <v>233</v>
      </c>
      <c r="E67" s="144">
        <v>0</v>
      </c>
      <c r="F67" s="144">
        <v>0</v>
      </c>
      <c r="G67" s="144">
        <v>0</v>
      </c>
      <c r="H67" s="144">
        <v>10856</v>
      </c>
      <c r="I67" s="144">
        <v>10728</v>
      </c>
      <c r="J67" s="144">
        <v>5500</v>
      </c>
      <c r="K67" s="144">
        <v>6350</v>
      </c>
      <c r="L67" s="144">
        <v>17890</v>
      </c>
      <c r="M67" s="144">
        <v>13459</v>
      </c>
      <c r="N67" s="144">
        <v>14922.94132</v>
      </c>
      <c r="O67" s="144">
        <v>17642</v>
      </c>
      <c r="P67" s="144">
        <v>53452</v>
      </c>
      <c r="Q67" s="144">
        <v>28173</v>
      </c>
      <c r="R67" s="144">
        <v>30207</v>
      </c>
      <c r="S67" s="144">
        <v>15322</v>
      </c>
      <c r="T67" s="144">
        <v>12524</v>
      </c>
      <c r="U67" s="144">
        <v>5167</v>
      </c>
      <c r="V67" s="144">
        <v>23038</v>
      </c>
      <c r="W67" s="144">
        <v>10424</v>
      </c>
      <c r="X67" s="144">
        <v>32437</v>
      </c>
      <c r="Y67" s="144">
        <v>10690</v>
      </c>
      <c r="Z67" s="144">
        <v>17066</v>
      </c>
      <c r="AA67" s="144">
        <v>12642</v>
      </c>
      <c r="AB67" s="144">
        <v>27769</v>
      </c>
      <c r="AC67" s="144">
        <v>29538</v>
      </c>
      <c r="AD67" s="144">
        <v>20586</v>
      </c>
      <c r="AE67" s="144">
        <v>45339</v>
      </c>
      <c r="AF67" s="144">
        <v>71589</v>
      </c>
      <c r="AG67" s="144">
        <v>74015</v>
      </c>
      <c r="AH67" s="144">
        <v>74045</v>
      </c>
      <c r="AI67" s="144"/>
      <c r="AJ67" s="144">
        <f t="shared" si="51"/>
        <v>10856</v>
      </c>
      <c r="AK67" s="144">
        <f t="shared" si="51"/>
        <v>17890</v>
      </c>
      <c r="AL67" s="144">
        <f t="shared" si="51"/>
        <v>53452</v>
      </c>
      <c r="AM67" s="144">
        <f t="shared" si="52"/>
        <v>12524</v>
      </c>
      <c r="AN67" s="144">
        <f t="shared" si="53"/>
        <v>32437</v>
      </c>
      <c r="AO67" s="144">
        <f t="shared" si="53"/>
        <v>27769</v>
      </c>
      <c r="AP67" s="144">
        <f t="shared" si="53"/>
        <v>71589</v>
      </c>
    </row>
    <row r="68" spans="3:42" s="50" customFormat="1" ht="18">
      <c r="C68" s="145" t="s">
        <v>84</v>
      </c>
      <c r="D68" s="145" t="s">
        <v>514</v>
      </c>
      <c r="E68" s="144">
        <v>0</v>
      </c>
      <c r="F68" s="144">
        <v>0</v>
      </c>
      <c r="G68" s="144">
        <v>0</v>
      </c>
      <c r="H68" s="144">
        <v>0</v>
      </c>
      <c r="I68" s="144">
        <v>0</v>
      </c>
      <c r="J68" s="144">
        <v>0</v>
      </c>
      <c r="K68" s="144">
        <v>0</v>
      </c>
      <c r="L68" s="144">
        <v>0</v>
      </c>
      <c r="M68" s="144">
        <v>0</v>
      </c>
      <c r="N68" s="144">
        <v>0</v>
      </c>
      <c r="O68" s="144">
        <v>0</v>
      </c>
      <c r="P68" s="144">
        <v>0</v>
      </c>
      <c r="Q68" s="144">
        <v>0</v>
      </c>
      <c r="R68" s="144">
        <v>97025</v>
      </c>
      <c r="S68" s="144">
        <v>0</v>
      </c>
      <c r="T68" s="144">
        <v>5026</v>
      </c>
      <c r="U68" s="144">
        <v>240622</v>
      </c>
      <c r="V68" s="144">
        <v>328734</v>
      </c>
      <c r="W68" s="144">
        <v>251094</v>
      </c>
      <c r="X68" s="144">
        <v>592920</v>
      </c>
      <c r="Y68" s="144">
        <v>600724</v>
      </c>
      <c r="Z68" s="144">
        <v>386142</v>
      </c>
      <c r="AA68" s="144">
        <v>207179</v>
      </c>
      <c r="AB68" s="144">
        <v>209245</v>
      </c>
      <c r="AC68" s="144">
        <v>160662</v>
      </c>
      <c r="AD68" s="144">
        <v>0</v>
      </c>
      <c r="AE68" s="144">
        <v>0</v>
      </c>
      <c r="AF68" s="144">
        <v>16245</v>
      </c>
      <c r="AG68" s="144">
        <v>27042</v>
      </c>
      <c r="AH68" s="144">
        <v>39336</v>
      </c>
      <c r="AI68" s="144"/>
      <c r="AJ68" s="144">
        <f t="shared" si="51"/>
        <v>0</v>
      </c>
      <c r="AK68" s="144">
        <f t="shared" si="51"/>
        <v>0</v>
      </c>
      <c r="AL68" s="144">
        <f t="shared" si="51"/>
        <v>0</v>
      </c>
      <c r="AM68" s="144">
        <f t="shared" si="52"/>
        <v>5026</v>
      </c>
      <c r="AN68" s="144">
        <f t="shared" si="53"/>
        <v>592920</v>
      </c>
      <c r="AO68" s="144">
        <f t="shared" si="53"/>
        <v>209245</v>
      </c>
      <c r="AP68" s="144">
        <f t="shared" si="53"/>
        <v>16245</v>
      </c>
    </row>
    <row r="69" spans="3:42" s="50" customFormat="1" ht="18">
      <c r="C69" s="145" t="s">
        <v>85</v>
      </c>
      <c r="D69" s="145" t="s">
        <v>148</v>
      </c>
      <c r="E69" s="144">
        <v>0</v>
      </c>
      <c r="F69" s="144">
        <v>0</v>
      </c>
      <c r="G69" s="144">
        <v>0</v>
      </c>
      <c r="H69" s="144">
        <v>377</v>
      </c>
      <c r="I69" s="144">
        <v>703</v>
      </c>
      <c r="J69" s="144">
        <v>766</v>
      </c>
      <c r="K69" s="144">
        <v>956</v>
      </c>
      <c r="L69" s="144">
        <v>1126</v>
      </c>
      <c r="M69" s="144">
        <v>3370</v>
      </c>
      <c r="N69" s="144">
        <v>4234.1857800000007</v>
      </c>
      <c r="O69" s="144">
        <v>5191</v>
      </c>
      <c r="P69" s="144">
        <v>6867</v>
      </c>
      <c r="Q69" s="144">
        <v>13518</v>
      </c>
      <c r="R69" s="144">
        <v>16884</v>
      </c>
      <c r="S69" s="144">
        <v>19043</v>
      </c>
      <c r="T69" s="144">
        <v>16891</v>
      </c>
      <c r="U69" s="144">
        <v>21506</v>
      </c>
      <c r="V69" s="144">
        <v>24236</v>
      </c>
      <c r="W69" s="144">
        <v>22722</v>
      </c>
      <c r="X69" s="144">
        <v>7076</v>
      </c>
      <c r="Y69" s="144">
        <v>9301</v>
      </c>
      <c r="Z69" s="144">
        <v>11119</v>
      </c>
      <c r="AA69" s="144">
        <v>14678</v>
      </c>
      <c r="AB69" s="144">
        <v>8330</v>
      </c>
      <c r="AC69" s="144">
        <v>12312</v>
      </c>
      <c r="AD69" s="144">
        <v>12836</v>
      </c>
      <c r="AE69" s="144">
        <v>10038</v>
      </c>
      <c r="AF69" s="144">
        <v>29</v>
      </c>
      <c r="AG69" s="144">
        <v>29</v>
      </c>
      <c r="AH69" s="144">
        <v>57</v>
      </c>
      <c r="AI69" s="144"/>
      <c r="AJ69" s="144">
        <f t="shared" si="51"/>
        <v>377</v>
      </c>
      <c r="AK69" s="144">
        <f t="shared" si="51"/>
        <v>1126</v>
      </c>
      <c r="AL69" s="144">
        <f t="shared" si="51"/>
        <v>6867</v>
      </c>
      <c r="AM69" s="144">
        <f t="shared" si="52"/>
        <v>16891</v>
      </c>
      <c r="AN69" s="144">
        <f t="shared" si="53"/>
        <v>7076</v>
      </c>
      <c r="AO69" s="144">
        <f t="shared" si="53"/>
        <v>8330</v>
      </c>
      <c r="AP69" s="144">
        <f t="shared" si="53"/>
        <v>29</v>
      </c>
    </row>
    <row r="70" spans="3:42" s="50" customFormat="1" ht="18">
      <c r="C70" s="145" t="s">
        <v>402</v>
      </c>
      <c r="D70" s="145" t="s">
        <v>515</v>
      </c>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v>0</v>
      </c>
      <c r="AD70" s="144">
        <v>2087</v>
      </c>
      <c r="AE70" s="144">
        <v>0</v>
      </c>
      <c r="AF70" s="144">
        <v>553</v>
      </c>
      <c r="AG70" s="144">
        <v>917</v>
      </c>
      <c r="AH70" s="144">
        <v>543</v>
      </c>
      <c r="AI70" s="144"/>
      <c r="AJ70" s="144"/>
      <c r="AK70" s="144"/>
      <c r="AL70" s="144"/>
      <c r="AM70" s="144"/>
      <c r="AN70" s="144"/>
      <c r="AO70" s="144"/>
      <c r="AP70" s="144"/>
    </row>
    <row r="71" spans="3:42" s="50" customFormat="1" ht="18">
      <c r="C71" s="145" t="s">
        <v>376</v>
      </c>
      <c r="D71" s="145" t="s">
        <v>516</v>
      </c>
      <c r="E71" s="144">
        <v>0</v>
      </c>
      <c r="F71" s="144">
        <v>0</v>
      </c>
      <c r="G71" s="144">
        <v>0</v>
      </c>
      <c r="H71" s="144">
        <v>0</v>
      </c>
      <c r="I71" s="144">
        <v>0</v>
      </c>
      <c r="J71" s="144">
        <v>0</v>
      </c>
      <c r="K71" s="144">
        <v>0</v>
      </c>
      <c r="L71" s="144">
        <v>0</v>
      </c>
      <c r="M71" s="144">
        <v>0</v>
      </c>
      <c r="N71" s="144">
        <v>0</v>
      </c>
      <c r="O71" s="144">
        <v>0</v>
      </c>
      <c r="P71" s="144">
        <v>0</v>
      </c>
      <c r="Q71" s="144">
        <v>0</v>
      </c>
      <c r="R71" s="144">
        <v>0</v>
      </c>
      <c r="S71" s="144">
        <v>0</v>
      </c>
      <c r="T71" s="144">
        <v>0</v>
      </c>
      <c r="U71" s="144">
        <v>0</v>
      </c>
      <c r="V71" s="144">
        <v>0</v>
      </c>
      <c r="W71" s="144">
        <v>0</v>
      </c>
      <c r="X71" s="144">
        <v>0</v>
      </c>
      <c r="Y71" s="144">
        <v>0</v>
      </c>
      <c r="Z71" s="144">
        <v>0</v>
      </c>
      <c r="AA71" s="144">
        <v>0</v>
      </c>
      <c r="AB71" s="144">
        <v>0</v>
      </c>
      <c r="AC71" s="144">
        <v>0</v>
      </c>
      <c r="AD71" s="144">
        <v>0</v>
      </c>
      <c r="AE71" s="144">
        <v>0</v>
      </c>
      <c r="AF71" s="144">
        <v>0</v>
      </c>
      <c r="AG71" s="144">
        <v>0</v>
      </c>
      <c r="AH71" s="144">
        <v>0</v>
      </c>
      <c r="AI71" s="144"/>
      <c r="AJ71" s="144">
        <f t="shared" ref="AJ71:AL72" si="54">SUMIFS($E71:$R71,$E$4:$R$4,AJ$6)</f>
        <v>0</v>
      </c>
      <c r="AK71" s="144">
        <f t="shared" si="54"/>
        <v>0</v>
      </c>
      <c r="AL71" s="144">
        <f t="shared" si="54"/>
        <v>0</v>
      </c>
      <c r="AM71" s="144">
        <f>SUMIFS($E71:$T71,$E$4:$T$4,AM$6)</f>
        <v>0</v>
      </c>
      <c r="AN71" s="144">
        <f t="shared" ref="AN71:AP77" si="55">SUMIFS($E71:$AI71,$E$4:$AI$4,AN$6)</f>
        <v>0</v>
      </c>
      <c r="AO71" s="144">
        <f t="shared" si="55"/>
        <v>0</v>
      </c>
      <c r="AP71" s="144">
        <f t="shared" si="55"/>
        <v>0</v>
      </c>
    </row>
    <row r="72" spans="3:42" s="50" customFormat="1" ht="18">
      <c r="C72" s="145" t="s">
        <v>88</v>
      </c>
      <c r="D72" s="145" t="s">
        <v>140</v>
      </c>
      <c r="E72" s="144">
        <v>0</v>
      </c>
      <c r="F72" s="144">
        <v>0</v>
      </c>
      <c r="G72" s="144">
        <v>0</v>
      </c>
      <c r="H72" s="144">
        <v>0</v>
      </c>
      <c r="I72" s="144">
        <v>0</v>
      </c>
      <c r="J72" s="144">
        <v>0</v>
      </c>
      <c r="K72" s="144">
        <v>0</v>
      </c>
      <c r="L72" s="144">
        <v>0</v>
      </c>
      <c r="M72" s="144">
        <v>0</v>
      </c>
      <c r="N72" s="144">
        <v>0</v>
      </c>
      <c r="O72" s="144">
        <v>0</v>
      </c>
      <c r="P72" s="144">
        <v>3785</v>
      </c>
      <c r="Q72" s="144">
        <v>4312</v>
      </c>
      <c r="R72" s="144">
        <v>4490</v>
      </c>
      <c r="S72" s="144">
        <v>0</v>
      </c>
      <c r="T72" s="144">
        <v>0</v>
      </c>
      <c r="U72" s="144">
        <v>0</v>
      </c>
      <c r="V72" s="144">
        <v>0</v>
      </c>
      <c r="W72" s="144">
        <v>0</v>
      </c>
      <c r="X72" s="144">
        <v>0</v>
      </c>
      <c r="Y72" s="144">
        <v>0</v>
      </c>
      <c r="Z72" s="144">
        <v>0</v>
      </c>
      <c r="AA72" s="144">
        <v>102</v>
      </c>
      <c r="AB72" s="144">
        <v>107</v>
      </c>
      <c r="AC72" s="144">
        <v>111</v>
      </c>
      <c r="AD72" s="144">
        <v>1316</v>
      </c>
      <c r="AE72" s="144">
        <v>1642</v>
      </c>
      <c r="AF72" s="144">
        <v>3136</v>
      </c>
      <c r="AG72" s="144">
        <v>4666</v>
      </c>
      <c r="AH72" s="144">
        <v>2093</v>
      </c>
      <c r="AI72" s="144"/>
      <c r="AJ72" s="144">
        <f t="shared" si="54"/>
        <v>0</v>
      </c>
      <c r="AK72" s="144">
        <f t="shared" si="54"/>
        <v>0</v>
      </c>
      <c r="AL72" s="144">
        <f t="shared" si="54"/>
        <v>3785</v>
      </c>
      <c r="AM72" s="144">
        <f>SUMIFS($E72:$T72,$E$4:$T$4,AM$6)</f>
        <v>0</v>
      </c>
      <c r="AN72" s="144">
        <f t="shared" si="55"/>
        <v>0</v>
      </c>
      <c r="AO72" s="144">
        <f t="shared" si="55"/>
        <v>107</v>
      </c>
      <c r="AP72" s="144">
        <f t="shared" si="55"/>
        <v>3136</v>
      </c>
    </row>
    <row r="73" spans="3:42" s="50" customFormat="1" ht="18">
      <c r="C73" s="145" t="s">
        <v>133</v>
      </c>
      <c r="D73" s="145" t="s">
        <v>518</v>
      </c>
      <c r="E73" s="144">
        <v>0</v>
      </c>
      <c r="F73" s="144">
        <v>0</v>
      </c>
      <c r="G73" s="144">
        <v>0</v>
      </c>
      <c r="H73" s="144">
        <v>0</v>
      </c>
      <c r="I73" s="144">
        <v>0</v>
      </c>
      <c r="J73" s="144">
        <v>0</v>
      </c>
      <c r="K73" s="144">
        <v>5024</v>
      </c>
      <c r="L73" s="144">
        <v>0</v>
      </c>
      <c r="M73" s="144">
        <v>0</v>
      </c>
      <c r="N73" s="144">
        <v>0</v>
      </c>
      <c r="O73" s="144">
        <v>0</v>
      </c>
      <c r="P73" s="144">
        <v>0</v>
      </c>
      <c r="Q73" s="144">
        <v>0</v>
      </c>
      <c r="R73" s="144">
        <v>0</v>
      </c>
      <c r="S73" s="144">
        <v>0</v>
      </c>
      <c r="T73" s="144">
        <v>0</v>
      </c>
      <c r="U73" s="144">
        <v>0</v>
      </c>
      <c r="V73" s="144">
        <v>0</v>
      </c>
      <c r="W73" s="144">
        <v>0</v>
      </c>
      <c r="X73" s="144">
        <v>0</v>
      </c>
      <c r="Y73" s="144">
        <v>0</v>
      </c>
      <c r="Z73" s="144">
        <v>0</v>
      </c>
      <c r="AA73" s="144">
        <v>0</v>
      </c>
      <c r="AB73" s="144">
        <v>0</v>
      </c>
      <c r="AC73" s="144">
        <v>0</v>
      </c>
      <c r="AD73" s="144">
        <v>0</v>
      </c>
      <c r="AE73" s="144">
        <v>0</v>
      </c>
      <c r="AF73" s="144">
        <v>0</v>
      </c>
      <c r="AG73" s="144">
        <v>0</v>
      </c>
      <c r="AH73" s="144">
        <v>0</v>
      </c>
      <c r="AI73" s="144"/>
      <c r="AJ73" s="144">
        <f t="shared" si="51"/>
        <v>0</v>
      </c>
      <c r="AK73" s="144">
        <f t="shared" si="51"/>
        <v>0</v>
      </c>
      <c r="AL73" s="144">
        <f t="shared" si="51"/>
        <v>0</v>
      </c>
      <c r="AM73" s="144">
        <f t="shared" si="52"/>
        <v>0</v>
      </c>
      <c r="AN73" s="144">
        <f t="shared" si="55"/>
        <v>0</v>
      </c>
      <c r="AO73" s="144">
        <f t="shared" si="55"/>
        <v>0</v>
      </c>
      <c r="AP73" s="144">
        <f t="shared" si="55"/>
        <v>0</v>
      </c>
    </row>
    <row r="74" spans="3:42" s="50" customFormat="1" ht="18">
      <c r="C74" s="145" t="s">
        <v>86</v>
      </c>
      <c r="D74" s="145" t="s">
        <v>149</v>
      </c>
      <c r="E74" s="144">
        <v>0</v>
      </c>
      <c r="F74" s="144">
        <v>0</v>
      </c>
      <c r="G74" s="144">
        <v>0</v>
      </c>
      <c r="H74" s="144">
        <v>0</v>
      </c>
      <c r="I74" s="144">
        <v>0</v>
      </c>
      <c r="J74" s="144">
        <v>0</v>
      </c>
      <c r="K74" s="144">
        <v>0</v>
      </c>
      <c r="L74" s="144">
        <v>0</v>
      </c>
      <c r="M74" s="144">
        <v>0</v>
      </c>
      <c r="N74" s="144">
        <v>0</v>
      </c>
      <c r="O74" s="144">
        <v>10893</v>
      </c>
      <c r="P74" s="144">
        <v>18588</v>
      </c>
      <c r="Q74" s="144">
        <v>38575</v>
      </c>
      <c r="R74" s="144">
        <v>0</v>
      </c>
      <c r="S74" s="144">
        <v>0</v>
      </c>
      <c r="T74" s="144">
        <v>0</v>
      </c>
      <c r="U74" s="144">
        <v>0</v>
      </c>
      <c r="V74" s="144">
        <v>0</v>
      </c>
      <c r="W74" s="144">
        <v>0</v>
      </c>
      <c r="X74" s="144">
        <v>0</v>
      </c>
      <c r="Y74" s="144">
        <v>0</v>
      </c>
      <c r="Z74" s="144">
        <v>0</v>
      </c>
      <c r="AA74" s="144">
        <v>0</v>
      </c>
      <c r="AB74" s="144">
        <v>0</v>
      </c>
      <c r="AC74" s="144">
        <v>0</v>
      </c>
      <c r="AD74" s="144">
        <v>0</v>
      </c>
      <c r="AE74" s="144">
        <v>0</v>
      </c>
      <c r="AF74" s="144">
        <v>0</v>
      </c>
      <c r="AG74" s="144">
        <v>0</v>
      </c>
      <c r="AH74" s="144">
        <v>0</v>
      </c>
      <c r="AI74" s="144"/>
      <c r="AJ74" s="144">
        <f t="shared" si="51"/>
        <v>0</v>
      </c>
      <c r="AK74" s="144">
        <f t="shared" si="51"/>
        <v>0</v>
      </c>
      <c r="AL74" s="144">
        <f t="shared" si="51"/>
        <v>18588</v>
      </c>
      <c r="AM74" s="144">
        <f t="shared" si="52"/>
        <v>0</v>
      </c>
      <c r="AN74" s="144">
        <f t="shared" si="55"/>
        <v>0</v>
      </c>
      <c r="AO74" s="144">
        <f t="shared" si="55"/>
        <v>0</v>
      </c>
      <c r="AP74" s="144">
        <f t="shared" si="55"/>
        <v>0</v>
      </c>
    </row>
    <row r="75" spans="3:42" s="50" customFormat="1" ht="18">
      <c r="C75" s="145" t="s">
        <v>87</v>
      </c>
      <c r="D75" s="145" t="s">
        <v>517</v>
      </c>
      <c r="E75" s="144">
        <v>0</v>
      </c>
      <c r="F75" s="144">
        <v>0</v>
      </c>
      <c r="G75" s="144">
        <v>0</v>
      </c>
      <c r="H75" s="144">
        <v>0</v>
      </c>
      <c r="I75" s="144">
        <v>0</v>
      </c>
      <c r="J75" s="144">
        <v>0</v>
      </c>
      <c r="K75" s="144">
        <v>0</v>
      </c>
      <c r="L75" s="144">
        <v>0</v>
      </c>
      <c r="M75" s="144">
        <v>0</v>
      </c>
      <c r="N75" s="144">
        <v>0</v>
      </c>
      <c r="O75" s="144">
        <v>0</v>
      </c>
      <c r="P75" s="144">
        <v>0</v>
      </c>
      <c r="Q75" s="144">
        <v>0</v>
      </c>
      <c r="R75" s="144">
        <v>0</v>
      </c>
      <c r="S75" s="144">
        <v>0</v>
      </c>
      <c r="T75" s="144">
        <v>0</v>
      </c>
      <c r="U75" s="144">
        <v>0</v>
      </c>
      <c r="V75" s="144">
        <v>0</v>
      </c>
      <c r="W75" s="144">
        <v>0</v>
      </c>
      <c r="X75" s="144">
        <v>0</v>
      </c>
      <c r="Y75" s="144">
        <v>0</v>
      </c>
      <c r="Z75" s="144">
        <v>0</v>
      </c>
      <c r="AA75" s="144">
        <v>0</v>
      </c>
      <c r="AB75" s="144">
        <v>0</v>
      </c>
      <c r="AC75" s="144">
        <v>0</v>
      </c>
      <c r="AD75" s="144">
        <v>0</v>
      </c>
      <c r="AE75" s="144">
        <v>0</v>
      </c>
      <c r="AF75" s="144">
        <v>0</v>
      </c>
      <c r="AG75" s="144">
        <v>0</v>
      </c>
      <c r="AH75" s="144">
        <v>0</v>
      </c>
      <c r="AI75" s="144"/>
      <c r="AJ75" s="144">
        <f t="shared" si="51"/>
        <v>0</v>
      </c>
      <c r="AK75" s="144">
        <f t="shared" si="51"/>
        <v>0</v>
      </c>
      <c r="AL75" s="144">
        <f t="shared" si="51"/>
        <v>0</v>
      </c>
      <c r="AM75" s="144">
        <f t="shared" si="52"/>
        <v>0</v>
      </c>
      <c r="AN75" s="144">
        <f t="shared" si="55"/>
        <v>0</v>
      </c>
      <c r="AO75" s="144">
        <f t="shared" si="55"/>
        <v>0</v>
      </c>
      <c r="AP75" s="144">
        <f t="shared" si="55"/>
        <v>0</v>
      </c>
    </row>
    <row r="76" spans="3:42" s="50" customFormat="1" ht="18">
      <c r="C76" s="145" t="s">
        <v>89</v>
      </c>
      <c r="D76" s="145" t="s">
        <v>141</v>
      </c>
      <c r="E76" s="144">
        <v>0</v>
      </c>
      <c r="F76" s="144">
        <v>0</v>
      </c>
      <c r="G76" s="144">
        <v>0</v>
      </c>
      <c r="H76" s="144">
        <v>0</v>
      </c>
      <c r="I76" s="144">
        <v>0</v>
      </c>
      <c r="J76" s="144">
        <v>0</v>
      </c>
      <c r="K76" s="144">
        <v>0</v>
      </c>
      <c r="L76" s="144">
        <v>0</v>
      </c>
      <c r="M76" s="144">
        <v>0</v>
      </c>
      <c r="N76" s="144">
        <v>0</v>
      </c>
      <c r="O76" s="144">
        <v>0</v>
      </c>
      <c r="P76" s="144">
        <v>27000</v>
      </c>
      <c r="Q76" s="144">
        <v>0</v>
      </c>
      <c r="R76" s="144">
        <v>0</v>
      </c>
      <c r="S76" s="144">
        <v>0</v>
      </c>
      <c r="T76" s="144">
        <v>0</v>
      </c>
      <c r="U76" s="144">
        <v>0</v>
      </c>
      <c r="V76" s="144">
        <v>0</v>
      </c>
      <c r="W76" s="144"/>
      <c r="X76" s="144">
        <v>0</v>
      </c>
      <c r="Y76" s="144">
        <v>0</v>
      </c>
      <c r="Z76" s="144">
        <v>0</v>
      </c>
      <c r="AA76" s="144">
        <v>0</v>
      </c>
      <c r="AB76" s="144">
        <v>0</v>
      </c>
      <c r="AC76" s="144">
        <v>0</v>
      </c>
      <c r="AD76" s="144">
        <v>0</v>
      </c>
      <c r="AE76" s="144">
        <v>0</v>
      </c>
      <c r="AF76" s="144">
        <v>0</v>
      </c>
      <c r="AG76" s="144">
        <v>0</v>
      </c>
      <c r="AH76" s="144">
        <v>0</v>
      </c>
      <c r="AI76" s="144"/>
      <c r="AJ76" s="144">
        <f t="shared" si="51"/>
        <v>0</v>
      </c>
      <c r="AK76" s="144">
        <f t="shared" si="51"/>
        <v>0</v>
      </c>
      <c r="AL76" s="144">
        <f t="shared" si="51"/>
        <v>27000</v>
      </c>
      <c r="AM76" s="144">
        <f t="shared" si="52"/>
        <v>0</v>
      </c>
      <c r="AN76" s="144">
        <f t="shared" si="55"/>
        <v>0</v>
      </c>
      <c r="AO76" s="144">
        <f t="shared" si="55"/>
        <v>0</v>
      </c>
      <c r="AP76" s="144">
        <f t="shared" si="55"/>
        <v>0</v>
      </c>
    </row>
    <row r="77" spans="3:42" s="50" customFormat="1" ht="18">
      <c r="C77" s="145" t="s">
        <v>90</v>
      </c>
      <c r="D77" s="145" t="s">
        <v>142</v>
      </c>
      <c r="E77" s="144">
        <v>0</v>
      </c>
      <c r="F77" s="144">
        <v>0</v>
      </c>
      <c r="G77" s="144">
        <v>0</v>
      </c>
      <c r="H77" s="144">
        <v>756</v>
      </c>
      <c r="I77" s="144">
        <v>845</v>
      </c>
      <c r="J77" s="144">
        <v>701</v>
      </c>
      <c r="K77" s="144">
        <v>4132</v>
      </c>
      <c r="L77" s="144">
        <v>4432</v>
      </c>
      <c r="M77" s="144">
        <v>4345</v>
      </c>
      <c r="N77" s="144">
        <v>7268</v>
      </c>
      <c r="O77" s="144">
        <v>2161</v>
      </c>
      <c r="P77" s="144">
        <v>2981</v>
      </c>
      <c r="Q77" s="144">
        <v>4400</v>
      </c>
      <c r="R77" s="144">
        <v>4864</v>
      </c>
      <c r="S77" s="144">
        <v>4255</v>
      </c>
      <c r="T77" s="144">
        <v>7876</v>
      </c>
      <c r="U77" s="144">
        <v>6976</v>
      </c>
      <c r="V77" s="144">
        <v>6305</v>
      </c>
      <c r="W77" s="144">
        <v>4333</v>
      </c>
      <c r="X77" s="144">
        <v>4512</v>
      </c>
      <c r="Y77" s="144">
        <v>5716</v>
      </c>
      <c r="Z77" s="144">
        <v>3659</v>
      </c>
      <c r="AA77" s="144">
        <v>4268</v>
      </c>
      <c r="AB77" s="144">
        <v>5663</v>
      </c>
      <c r="AC77" s="144">
        <v>5400</v>
      </c>
      <c r="AD77" s="144">
        <v>8493</v>
      </c>
      <c r="AE77" s="144">
        <v>7847</v>
      </c>
      <c r="AF77" s="144">
        <v>6014</v>
      </c>
      <c r="AG77" s="144">
        <v>6692</v>
      </c>
      <c r="AH77" s="144">
        <v>7037</v>
      </c>
      <c r="AI77" s="144"/>
      <c r="AJ77" s="144">
        <f t="shared" si="51"/>
        <v>756</v>
      </c>
      <c r="AK77" s="144">
        <f t="shared" si="51"/>
        <v>4432</v>
      </c>
      <c r="AL77" s="144">
        <f t="shared" si="51"/>
        <v>2981</v>
      </c>
      <c r="AM77" s="144">
        <f t="shared" si="52"/>
        <v>7876</v>
      </c>
      <c r="AN77" s="144">
        <f t="shared" si="55"/>
        <v>4512</v>
      </c>
      <c r="AO77" s="144">
        <f t="shared" si="55"/>
        <v>5663</v>
      </c>
      <c r="AP77" s="144">
        <f t="shared" si="55"/>
        <v>6014</v>
      </c>
    </row>
    <row r="78" spans="3:42" s="50" customFormat="1" ht="7.5" customHeight="1">
      <c r="C78" s="145"/>
      <c r="D78" s="145"/>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row>
    <row r="79" spans="3:42" s="50" customFormat="1" ht="18">
      <c r="C79" s="145" t="s">
        <v>303</v>
      </c>
      <c r="D79" s="145" t="s">
        <v>304</v>
      </c>
      <c r="E79" s="144"/>
      <c r="F79" s="144"/>
      <c r="G79" s="144"/>
      <c r="H79" s="144"/>
      <c r="I79" s="144"/>
      <c r="J79" s="144"/>
      <c r="K79" s="144"/>
      <c r="L79" s="144"/>
      <c r="M79" s="144"/>
      <c r="N79" s="144"/>
      <c r="O79" s="144"/>
      <c r="P79" s="144"/>
      <c r="Q79" s="144"/>
      <c r="R79" s="144"/>
      <c r="S79" s="144"/>
      <c r="T79" s="144"/>
      <c r="U79" s="144"/>
      <c r="V79" s="144">
        <v>189194</v>
      </c>
      <c r="W79" s="144">
        <v>186746</v>
      </c>
      <c r="X79" s="144">
        <v>0</v>
      </c>
      <c r="Y79" s="144">
        <v>0</v>
      </c>
      <c r="Z79" s="144">
        <v>0</v>
      </c>
      <c r="AA79" s="144">
        <v>0</v>
      </c>
      <c r="AB79" s="144">
        <v>0</v>
      </c>
      <c r="AC79" s="144">
        <v>0</v>
      </c>
      <c r="AD79" s="144">
        <v>0</v>
      </c>
      <c r="AE79" s="144">
        <v>0</v>
      </c>
      <c r="AF79" s="144">
        <v>0</v>
      </c>
      <c r="AG79" s="144">
        <v>0</v>
      </c>
      <c r="AH79" s="144">
        <v>0</v>
      </c>
      <c r="AI79" s="144"/>
      <c r="AJ79" s="144">
        <f>SUMIFS($E79:$R79,$E$4:$R$4,AJ$6)</f>
        <v>0</v>
      </c>
      <c r="AK79" s="144">
        <f>SUMIFS($E79:$R79,$E$4:$R$4,AK$6)</f>
        <v>0</v>
      </c>
      <c r="AL79" s="144">
        <f>SUMIFS($E79:$R79,$E$4:$R$4,AL$6)</f>
        <v>0</v>
      </c>
      <c r="AM79" s="144">
        <f>SUMIFS($E79:$T79,$E$4:$T$4,AM$6)</f>
        <v>0</v>
      </c>
      <c r="AN79" s="144">
        <f>SUMIFS($E79:$AI79,$E$4:$AI$4,AN$6)</f>
        <v>0</v>
      </c>
      <c r="AO79" s="144">
        <f>SUMIFS($E79:$AI79,$E$4:$AI$4,AO$6)</f>
        <v>0</v>
      </c>
      <c r="AP79" s="144">
        <f>SUMIFS($E79:$AI79,$E$4:$AI$4,AP$6)</f>
        <v>0</v>
      </c>
    </row>
    <row r="80" spans="3:42" s="50" customFormat="1" ht="7.5" customHeight="1">
      <c r="C80" s="145"/>
      <c r="D80" s="145"/>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row>
    <row r="81" spans="3:42" s="62" customFormat="1" ht="18">
      <c r="C81" s="200" t="s">
        <v>91</v>
      </c>
      <c r="D81" s="201" t="s">
        <v>150</v>
      </c>
      <c r="E81" s="202"/>
      <c r="F81" s="202"/>
      <c r="G81" s="202"/>
      <c r="H81" s="202">
        <f t="shared" ref="H81:AH81" si="56">SUM(H66:H77,H79)</f>
        <v>21970</v>
      </c>
      <c r="I81" s="202">
        <f t="shared" si="56"/>
        <v>26921</v>
      </c>
      <c r="J81" s="202">
        <f t="shared" si="56"/>
        <v>33954</v>
      </c>
      <c r="K81" s="202">
        <f t="shared" si="56"/>
        <v>48802</v>
      </c>
      <c r="L81" s="202">
        <f t="shared" si="56"/>
        <v>352876</v>
      </c>
      <c r="M81" s="202">
        <f t="shared" si="56"/>
        <v>240406</v>
      </c>
      <c r="N81" s="202">
        <f t="shared" si="56"/>
        <v>203070.12710000001</v>
      </c>
      <c r="O81" s="202">
        <f t="shared" si="56"/>
        <v>583426</v>
      </c>
      <c r="P81" s="202">
        <f t="shared" si="56"/>
        <v>601929</v>
      </c>
      <c r="Q81" s="202">
        <f t="shared" si="56"/>
        <v>569953</v>
      </c>
      <c r="R81" s="202">
        <f t="shared" si="56"/>
        <v>470026</v>
      </c>
      <c r="S81" s="202">
        <f t="shared" si="56"/>
        <v>458278</v>
      </c>
      <c r="T81" s="202">
        <f t="shared" si="56"/>
        <v>455984</v>
      </c>
      <c r="U81" s="202">
        <f t="shared" si="56"/>
        <v>436325</v>
      </c>
      <c r="V81" s="202">
        <f t="shared" si="56"/>
        <v>619713</v>
      </c>
      <c r="W81" s="202">
        <f t="shared" si="56"/>
        <v>626393</v>
      </c>
      <c r="X81" s="202">
        <f t="shared" si="56"/>
        <v>692874</v>
      </c>
      <c r="Y81" s="202">
        <f t="shared" si="56"/>
        <v>688528</v>
      </c>
      <c r="Z81" s="202">
        <f t="shared" si="56"/>
        <v>471602</v>
      </c>
      <c r="AA81" s="202">
        <f t="shared" si="56"/>
        <v>261545</v>
      </c>
      <c r="AB81" s="202">
        <f t="shared" si="56"/>
        <v>277466</v>
      </c>
      <c r="AC81" s="202">
        <f t="shared" si="56"/>
        <v>267842</v>
      </c>
      <c r="AD81" s="202">
        <f t="shared" si="56"/>
        <v>103904</v>
      </c>
      <c r="AE81" s="202">
        <f t="shared" ref="AE81" si="57">SUM(AE66:AE77,AE79)</f>
        <v>117434</v>
      </c>
      <c r="AF81" s="202">
        <f t="shared" si="56"/>
        <v>157466</v>
      </c>
      <c r="AG81" s="202">
        <f t="shared" si="56"/>
        <v>165402</v>
      </c>
      <c r="AH81" s="202">
        <f t="shared" si="56"/>
        <v>182292</v>
      </c>
      <c r="AI81" s="143"/>
      <c r="AJ81" s="202">
        <f t="shared" ref="AJ81:AO81" si="58">SUM(AJ66:AJ77,AJ79)</f>
        <v>21970</v>
      </c>
      <c r="AK81" s="202">
        <f t="shared" si="58"/>
        <v>352876</v>
      </c>
      <c r="AL81" s="202">
        <f t="shared" si="58"/>
        <v>601929</v>
      </c>
      <c r="AM81" s="202">
        <f t="shared" si="58"/>
        <v>455984</v>
      </c>
      <c r="AN81" s="202">
        <f t="shared" si="58"/>
        <v>692874</v>
      </c>
      <c r="AO81" s="202">
        <f t="shared" si="58"/>
        <v>277466</v>
      </c>
      <c r="AP81" s="202">
        <f t="shared" ref="AP81" si="59">SUM(AP66:AP77,AP79)</f>
        <v>156913</v>
      </c>
    </row>
    <row r="82" spans="3:42" s="47" customFormat="1" ht="6" customHeight="1">
      <c r="D82" s="57"/>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row>
    <row r="83" spans="3:42" s="62" customFormat="1" ht="18">
      <c r="C83" s="141" t="s">
        <v>131</v>
      </c>
      <c r="D83" s="142" t="s">
        <v>143</v>
      </c>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c r="AH83" s="143"/>
      <c r="AI83" s="143"/>
      <c r="AJ83" s="143"/>
      <c r="AK83" s="143"/>
      <c r="AL83" s="143"/>
      <c r="AM83" s="143"/>
      <c r="AN83" s="143"/>
      <c r="AO83" s="143"/>
      <c r="AP83" s="143"/>
    </row>
    <row r="84" spans="3:42" s="174" customFormat="1" ht="18">
      <c r="C84" s="172" t="s">
        <v>92</v>
      </c>
      <c r="D84" s="209" t="s">
        <v>144</v>
      </c>
      <c r="E84" s="173"/>
      <c r="F84" s="173"/>
      <c r="G84" s="173"/>
      <c r="H84" s="173"/>
      <c r="I84" s="173"/>
      <c r="J84" s="173"/>
      <c r="K84" s="173"/>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row>
    <row r="85" spans="3:42" s="50" customFormat="1" ht="18">
      <c r="C85" s="145" t="s">
        <v>93</v>
      </c>
      <c r="D85" s="145" t="s">
        <v>145</v>
      </c>
      <c r="E85" s="144">
        <v>0</v>
      </c>
      <c r="F85" s="144">
        <v>0</v>
      </c>
      <c r="G85" s="144">
        <v>0</v>
      </c>
      <c r="H85" s="144">
        <v>8760</v>
      </c>
      <c r="I85" s="144">
        <v>7539</v>
      </c>
      <c r="J85" s="144">
        <v>6518</v>
      </c>
      <c r="K85" s="144">
        <v>6626</v>
      </c>
      <c r="L85" s="144">
        <v>12537</v>
      </c>
      <c r="M85" s="144">
        <v>11623</v>
      </c>
      <c r="N85" s="144">
        <v>13969</v>
      </c>
      <c r="O85" s="144">
        <v>23724</v>
      </c>
      <c r="P85" s="144">
        <v>39282</v>
      </c>
      <c r="Q85" s="144">
        <v>42697</v>
      </c>
      <c r="R85" s="144">
        <v>54135</v>
      </c>
      <c r="S85" s="144">
        <v>58803</v>
      </c>
      <c r="T85" s="144">
        <v>55094</v>
      </c>
      <c r="U85" s="144">
        <v>55094</v>
      </c>
      <c r="V85" s="144">
        <v>55094</v>
      </c>
      <c r="W85" s="144">
        <v>55094</v>
      </c>
      <c r="X85" s="144">
        <v>55094</v>
      </c>
      <c r="Y85" s="144">
        <v>55094</v>
      </c>
      <c r="Z85" s="144">
        <v>55094</v>
      </c>
      <c r="AA85" s="144">
        <v>55094</v>
      </c>
      <c r="AB85" s="144">
        <v>39016</v>
      </c>
      <c r="AC85" s="144">
        <v>35574</v>
      </c>
      <c r="AD85" s="144">
        <v>37610</v>
      </c>
      <c r="AE85" s="144">
        <v>31324</v>
      </c>
      <c r="AF85" s="144">
        <v>29341</v>
      </c>
      <c r="AG85" s="144">
        <v>22453</v>
      </c>
      <c r="AH85" s="144">
        <v>24417</v>
      </c>
      <c r="AI85" s="144"/>
      <c r="AJ85" s="144">
        <f t="shared" ref="AJ85:AL93" si="60">SUMIFS($E85:$R85,$E$4:$R$4,AJ$6)</f>
        <v>8760</v>
      </c>
      <c r="AK85" s="144">
        <f t="shared" si="60"/>
        <v>12537</v>
      </c>
      <c r="AL85" s="144">
        <f t="shared" si="60"/>
        <v>39282</v>
      </c>
      <c r="AM85" s="144">
        <f t="shared" ref="AM85:AM93" si="61">SUMIFS($E85:$T85,$E$4:$T$4,AM$6)</f>
        <v>55094</v>
      </c>
      <c r="AN85" s="144">
        <f t="shared" ref="AN85:AP93" si="62">SUMIFS($E85:$AI85,$E$4:$AI$4,AN$6)</f>
        <v>55094</v>
      </c>
      <c r="AO85" s="144">
        <f t="shared" si="62"/>
        <v>39016</v>
      </c>
      <c r="AP85" s="144">
        <f t="shared" si="62"/>
        <v>29341</v>
      </c>
    </row>
    <row r="86" spans="3:42" s="50" customFormat="1" ht="18">
      <c r="C86" s="145" t="s">
        <v>86</v>
      </c>
      <c r="D86" s="145" t="s">
        <v>149</v>
      </c>
      <c r="E86" s="144">
        <v>0</v>
      </c>
      <c r="F86" s="144">
        <v>0</v>
      </c>
      <c r="G86" s="144">
        <v>0</v>
      </c>
      <c r="H86" s="144">
        <v>0</v>
      </c>
      <c r="I86" s="144">
        <v>0</v>
      </c>
      <c r="J86" s="144">
        <v>0</v>
      </c>
      <c r="K86" s="144">
        <v>0</v>
      </c>
      <c r="L86" s="144">
        <v>0</v>
      </c>
      <c r="M86" s="144">
        <v>0</v>
      </c>
      <c r="N86" s="144">
        <v>0</v>
      </c>
      <c r="O86" s="144">
        <v>0</v>
      </c>
      <c r="P86" s="144">
        <v>0</v>
      </c>
      <c r="Q86" s="144">
        <v>0</v>
      </c>
      <c r="R86" s="144">
        <v>0</v>
      </c>
      <c r="S86" s="144">
        <v>0</v>
      </c>
      <c r="T86" s="144">
        <v>0</v>
      </c>
      <c r="U86" s="144">
        <v>0</v>
      </c>
      <c r="V86" s="144">
        <v>0</v>
      </c>
      <c r="W86" s="144">
        <v>0</v>
      </c>
      <c r="X86" s="144">
        <v>0</v>
      </c>
      <c r="Y86" s="144">
        <v>0</v>
      </c>
      <c r="Z86" s="144">
        <v>0</v>
      </c>
      <c r="AA86" s="144">
        <v>0</v>
      </c>
      <c r="AB86" s="144">
        <v>3029</v>
      </c>
      <c r="AC86" s="144">
        <v>3142</v>
      </c>
      <c r="AD86" s="144">
        <v>3206</v>
      </c>
      <c r="AE86" s="144">
        <v>3239</v>
      </c>
      <c r="AF86" s="144">
        <v>3239</v>
      </c>
      <c r="AG86" s="144">
        <v>3239</v>
      </c>
      <c r="AH86" s="144">
        <v>3239</v>
      </c>
      <c r="AI86" s="144"/>
      <c r="AJ86" s="144">
        <f t="shared" si="60"/>
        <v>0</v>
      </c>
      <c r="AK86" s="144">
        <f t="shared" si="60"/>
        <v>0</v>
      </c>
      <c r="AL86" s="144">
        <f t="shared" si="60"/>
        <v>0</v>
      </c>
      <c r="AM86" s="144">
        <f t="shared" si="61"/>
        <v>0</v>
      </c>
      <c r="AN86" s="144">
        <f t="shared" si="62"/>
        <v>0</v>
      </c>
      <c r="AO86" s="144">
        <f t="shared" si="62"/>
        <v>3029</v>
      </c>
      <c r="AP86" s="144">
        <f t="shared" si="62"/>
        <v>3239</v>
      </c>
    </row>
    <row r="87" spans="3:42" s="50" customFormat="1" ht="18">
      <c r="C87" s="145" t="s">
        <v>88</v>
      </c>
      <c r="D87" s="145" t="s">
        <v>140</v>
      </c>
      <c r="E87" s="144">
        <v>0</v>
      </c>
      <c r="F87" s="144">
        <v>0</v>
      </c>
      <c r="G87" s="144">
        <v>0</v>
      </c>
      <c r="H87" s="144">
        <v>122</v>
      </c>
      <c r="I87" s="144">
        <v>122</v>
      </c>
      <c r="J87" s="144">
        <v>178</v>
      </c>
      <c r="K87" s="144">
        <v>64</v>
      </c>
      <c r="L87" s="144">
        <v>63</v>
      </c>
      <c r="M87" s="144">
        <v>75</v>
      </c>
      <c r="N87" s="144">
        <v>10</v>
      </c>
      <c r="O87" s="144">
        <v>0</v>
      </c>
      <c r="P87" s="144">
        <v>591</v>
      </c>
      <c r="Q87" s="144">
        <v>580</v>
      </c>
      <c r="R87" s="144">
        <v>562</v>
      </c>
      <c r="S87" s="144">
        <v>0</v>
      </c>
      <c r="T87" s="144">
        <v>0</v>
      </c>
      <c r="U87" s="144">
        <v>0</v>
      </c>
      <c r="V87" s="144">
        <v>0</v>
      </c>
      <c r="W87" s="144">
        <v>0</v>
      </c>
      <c r="X87" s="144">
        <v>0</v>
      </c>
      <c r="Y87" s="144">
        <v>0</v>
      </c>
      <c r="Z87" s="144">
        <v>0</v>
      </c>
      <c r="AA87" s="144">
        <v>0</v>
      </c>
      <c r="AB87" s="144">
        <v>0</v>
      </c>
      <c r="AC87" s="144">
        <v>0</v>
      </c>
      <c r="AD87" s="144">
        <v>0</v>
      </c>
      <c r="AE87" s="144">
        <v>0</v>
      </c>
      <c r="AF87" s="144">
        <v>0</v>
      </c>
      <c r="AG87" s="144">
        <v>0</v>
      </c>
      <c r="AH87" s="144">
        <v>0</v>
      </c>
      <c r="AI87" s="144"/>
      <c r="AJ87" s="144">
        <f>SUMIFS($E87:$R87,$E$4:$R$4,AJ$6)</f>
        <v>122</v>
      </c>
      <c r="AK87" s="144">
        <f>SUMIFS($E87:$R87,$E$4:$R$4,AK$6)</f>
        <v>63</v>
      </c>
      <c r="AL87" s="144">
        <f>SUMIFS($E87:$R87,$E$4:$R$4,AL$6)</f>
        <v>591</v>
      </c>
      <c r="AM87" s="144">
        <f>SUMIFS($E87:$T87,$E$4:$T$4,AM$6)</f>
        <v>0</v>
      </c>
      <c r="AN87" s="144">
        <f t="shared" si="62"/>
        <v>0</v>
      </c>
      <c r="AO87" s="144">
        <f t="shared" si="62"/>
        <v>0</v>
      </c>
      <c r="AP87" s="144">
        <f t="shared" si="62"/>
        <v>0</v>
      </c>
    </row>
    <row r="88" spans="3:42" s="50" customFormat="1" ht="18">
      <c r="C88" s="145" t="s">
        <v>94</v>
      </c>
      <c r="D88" s="145" t="s">
        <v>146</v>
      </c>
      <c r="E88" s="144">
        <v>0</v>
      </c>
      <c r="F88" s="144">
        <v>0</v>
      </c>
      <c r="G88" s="144">
        <v>0</v>
      </c>
      <c r="H88" s="144">
        <v>0</v>
      </c>
      <c r="I88" s="144">
        <v>0</v>
      </c>
      <c r="J88" s="144">
        <v>0</v>
      </c>
      <c r="K88" s="144">
        <v>0</v>
      </c>
      <c r="L88" s="144">
        <v>0</v>
      </c>
      <c r="M88" s="144">
        <v>0</v>
      </c>
      <c r="N88" s="144">
        <v>0</v>
      </c>
      <c r="O88" s="144">
        <v>11061</v>
      </c>
      <c r="P88" s="144">
        <v>4105</v>
      </c>
      <c r="Q88" s="144">
        <v>4218</v>
      </c>
      <c r="R88" s="144">
        <v>4316</v>
      </c>
      <c r="S88" s="144">
        <v>0</v>
      </c>
      <c r="T88" s="144">
        <v>0</v>
      </c>
      <c r="U88" s="144">
        <v>0</v>
      </c>
      <c r="V88" s="144">
        <v>0</v>
      </c>
      <c r="W88" s="144">
        <v>0</v>
      </c>
      <c r="X88" s="144">
        <v>0</v>
      </c>
      <c r="Y88" s="144">
        <v>0</v>
      </c>
      <c r="Z88" s="144">
        <v>0</v>
      </c>
      <c r="AA88" s="144">
        <v>0</v>
      </c>
      <c r="AB88" s="144">
        <v>0</v>
      </c>
      <c r="AC88" s="144">
        <v>0</v>
      </c>
      <c r="AD88" s="144">
        <v>0</v>
      </c>
      <c r="AE88" s="144">
        <v>0</v>
      </c>
      <c r="AF88" s="144">
        <v>0</v>
      </c>
      <c r="AG88" s="144">
        <v>0</v>
      </c>
      <c r="AH88" s="144">
        <v>0</v>
      </c>
      <c r="AI88" s="144"/>
      <c r="AJ88" s="144">
        <f t="shared" si="60"/>
        <v>0</v>
      </c>
      <c r="AK88" s="144">
        <f t="shared" si="60"/>
        <v>0</v>
      </c>
      <c r="AL88" s="144">
        <f t="shared" si="60"/>
        <v>4105</v>
      </c>
      <c r="AM88" s="144">
        <f t="shared" si="61"/>
        <v>0</v>
      </c>
      <c r="AN88" s="144">
        <f t="shared" si="62"/>
        <v>0</v>
      </c>
      <c r="AO88" s="144">
        <f t="shared" si="62"/>
        <v>0</v>
      </c>
      <c r="AP88" s="144">
        <f t="shared" si="62"/>
        <v>0</v>
      </c>
    </row>
    <row r="89" spans="3:42" s="50" customFormat="1" ht="18">
      <c r="C89" s="145" t="s">
        <v>95</v>
      </c>
      <c r="D89" s="145" t="s">
        <v>519</v>
      </c>
      <c r="E89" s="144">
        <v>0</v>
      </c>
      <c r="F89" s="144">
        <v>0</v>
      </c>
      <c r="G89" s="144">
        <v>0</v>
      </c>
      <c r="H89" s="144">
        <v>0</v>
      </c>
      <c r="I89" s="144">
        <v>0</v>
      </c>
      <c r="J89" s="144">
        <v>0</v>
      </c>
      <c r="K89" s="144">
        <v>0</v>
      </c>
      <c r="L89" s="144">
        <v>0</v>
      </c>
      <c r="M89" s="144"/>
      <c r="N89" s="144">
        <v>0</v>
      </c>
      <c r="O89" s="144">
        <v>0</v>
      </c>
      <c r="P89" s="144">
        <v>0</v>
      </c>
      <c r="Q89" s="144">
        <v>0</v>
      </c>
      <c r="R89" s="144">
        <v>12154</v>
      </c>
      <c r="S89" s="144">
        <v>12154</v>
      </c>
      <c r="T89" s="144">
        <v>12994</v>
      </c>
      <c r="U89" s="144">
        <v>13671</v>
      </c>
      <c r="V89" s="144">
        <v>14168</v>
      </c>
      <c r="W89" s="144">
        <v>14694</v>
      </c>
      <c r="X89" s="144">
        <v>0</v>
      </c>
      <c r="Y89" s="144">
        <v>0</v>
      </c>
      <c r="Z89" s="144">
        <v>0</v>
      </c>
      <c r="AA89" s="144">
        <v>0</v>
      </c>
      <c r="AB89" s="144">
        <v>0</v>
      </c>
      <c r="AC89" s="144">
        <v>0</v>
      </c>
      <c r="AD89" s="144">
        <v>0</v>
      </c>
      <c r="AE89" s="144">
        <v>0</v>
      </c>
      <c r="AF89" s="144">
        <v>0</v>
      </c>
      <c r="AG89" s="144">
        <v>0</v>
      </c>
      <c r="AH89" s="144">
        <v>0</v>
      </c>
      <c r="AI89" s="144"/>
      <c r="AJ89" s="144">
        <f t="shared" si="60"/>
        <v>0</v>
      </c>
      <c r="AK89" s="144">
        <f t="shared" si="60"/>
        <v>0</v>
      </c>
      <c r="AL89" s="144">
        <f t="shared" si="60"/>
        <v>0</v>
      </c>
      <c r="AM89" s="144">
        <f t="shared" si="61"/>
        <v>12994</v>
      </c>
      <c r="AN89" s="144">
        <f t="shared" si="62"/>
        <v>0</v>
      </c>
      <c r="AO89" s="144">
        <f t="shared" si="62"/>
        <v>0</v>
      </c>
      <c r="AP89" s="144">
        <f t="shared" si="62"/>
        <v>0</v>
      </c>
    </row>
    <row r="90" spans="3:42" s="50" customFormat="1" ht="18">
      <c r="C90" s="145" t="s">
        <v>134</v>
      </c>
      <c r="D90" s="145" t="s">
        <v>147</v>
      </c>
      <c r="E90" s="144">
        <v>0</v>
      </c>
      <c r="F90" s="144">
        <v>0</v>
      </c>
      <c r="G90" s="144">
        <v>0</v>
      </c>
      <c r="H90" s="144">
        <v>1122</v>
      </c>
      <c r="I90" s="144">
        <v>1122</v>
      </c>
      <c r="J90" s="144">
        <v>1122</v>
      </c>
      <c r="K90" s="144">
        <v>1142</v>
      </c>
      <c r="L90" s="144">
        <v>0</v>
      </c>
      <c r="M90" s="144">
        <v>0</v>
      </c>
      <c r="N90" s="144">
        <v>0</v>
      </c>
      <c r="O90" s="144">
        <v>0</v>
      </c>
      <c r="P90" s="144">
        <v>0</v>
      </c>
      <c r="Q90" s="144">
        <v>0</v>
      </c>
      <c r="R90" s="144">
        <v>0</v>
      </c>
      <c r="S90" s="144">
        <v>0</v>
      </c>
      <c r="T90" s="144">
        <v>0</v>
      </c>
      <c r="U90" s="144">
        <v>0</v>
      </c>
      <c r="V90" s="144">
        <v>0</v>
      </c>
      <c r="W90" s="144">
        <v>0</v>
      </c>
      <c r="X90" s="144">
        <v>0</v>
      </c>
      <c r="Y90" s="144">
        <v>0</v>
      </c>
      <c r="Z90" s="144">
        <v>0</v>
      </c>
      <c r="AA90" s="144">
        <v>0</v>
      </c>
      <c r="AB90" s="144">
        <v>0</v>
      </c>
      <c r="AC90" s="144">
        <v>0</v>
      </c>
      <c r="AD90" s="144">
        <v>0</v>
      </c>
      <c r="AE90" s="144">
        <v>0</v>
      </c>
      <c r="AF90" s="144">
        <v>0</v>
      </c>
      <c r="AG90" s="144">
        <v>0</v>
      </c>
      <c r="AH90" s="144">
        <v>0</v>
      </c>
      <c r="AI90" s="144"/>
      <c r="AJ90" s="144">
        <f t="shared" si="60"/>
        <v>1122</v>
      </c>
      <c r="AK90" s="144">
        <f t="shared" si="60"/>
        <v>0</v>
      </c>
      <c r="AL90" s="144">
        <f t="shared" si="60"/>
        <v>0</v>
      </c>
      <c r="AM90" s="144">
        <f t="shared" si="61"/>
        <v>0</v>
      </c>
      <c r="AN90" s="144">
        <f t="shared" si="62"/>
        <v>0</v>
      </c>
      <c r="AO90" s="144">
        <f t="shared" si="62"/>
        <v>0</v>
      </c>
      <c r="AP90" s="144">
        <f t="shared" si="62"/>
        <v>0</v>
      </c>
    </row>
    <row r="91" spans="3:42" s="50" customFormat="1" ht="18">
      <c r="C91" s="145" t="s">
        <v>133</v>
      </c>
      <c r="D91" s="145" t="s">
        <v>518</v>
      </c>
      <c r="E91" s="144">
        <v>0</v>
      </c>
      <c r="F91" s="144">
        <v>0</v>
      </c>
      <c r="G91" s="144">
        <v>0</v>
      </c>
      <c r="H91" s="144">
        <v>0</v>
      </c>
      <c r="I91" s="144">
        <v>0</v>
      </c>
      <c r="J91" s="144">
        <v>6705</v>
      </c>
      <c r="K91" s="144">
        <v>1695</v>
      </c>
      <c r="L91" s="144">
        <v>0</v>
      </c>
      <c r="M91" s="144">
        <v>0</v>
      </c>
      <c r="N91" s="144">
        <v>0</v>
      </c>
      <c r="O91" s="144">
        <v>0</v>
      </c>
      <c r="P91" s="144">
        <v>0</v>
      </c>
      <c r="Q91" s="144">
        <v>0</v>
      </c>
      <c r="R91" s="144">
        <v>0</v>
      </c>
      <c r="S91" s="144">
        <v>0</v>
      </c>
      <c r="T91" s="144">
        <v>0</v>
      </c>
      <c r="U91" s="144">
        <v>0</v>
      </c>
      <c r="V91" s="144">
        <v>0</v>
      </c>
      <c r="W91" s="144">
        <v>0</v>
      </c>
      <c r="X91" s="144">
        <v>0</v>
      </c>
      <c r="Y91" s="144">
        <v>0</v>
      </c>
      <c r="Z91" s="144">
        <v>0</v>
      </c>
      <c r="AA91" s="144">
        <v>0</v>
      </c>
      <c r="AB91" s="144">
        <v>0</v>
      </c>
      <c r="AC91" s="144">
        <v>0</v>
      </c>
      <c r="AD91" s="144">
        <v>0</v>
      </c>
      <c r="AE91" s="144">
        <v>0</v>
      </c>
      <c r="AF91" s="144">
        <v>0</v>
      </c>
      <c r="AG91" s="144">
        <v>0</v>
      </c>
      <c r="AH91" s="144">
        <v>0</v>
      </c>
      <c r="AI91" s="144"/>
      <c r="AJ91" s="144">
        <f t="shared" si="60"/>
        <v>0</v>
      </c>
      <c r="AK91" s="144">
        <f t="shared" si="60"/>
        <v>0</v>
      </c>
      <c r="AL91" s="144">
        <f t="shared" si="60"/>
        <v>0</v>
      </c>
      <c r="AM91" s="144">
        <f t="shared" si="61"/>
        <v>0</v>
      </c>
      <c r="AN91" s="144">
        <f t="shared" si="62"/>
        <v>0</v>
      </c>
      <c r="AO91" s="144">
        <f t="shared" si="62"/>
        <v>0</v>
      </c>
      <c r="AP91" s="144">
        <f t="shared" si="62"/>
        <v>0</v>
      </c>
    </row>
    <row r="92" spans="3:42" s="50" customFormat="1" ht="18">
      <c r="C92" s="145" t="s">
        <v>96</v>
      </c>
      <c r="D92" s="145" t="s">
        <v>142</v>
      </c>
      <c r="E92" s="144">
        <v>0</v>
      </c>
      <c r="F92" s="144">
        <v>0</v>
      </c>
      <c r="G92" s="144">
        <v>0</v>
      </c>
      <c r="H92" s="144">
        <v>0</v>
      </c>
      <c r="I92" s="144">
        <v>0</v>
      </c>
      <c r="J92" s="144">
        <v>0</v>
      </c>
      <c r="K92" s="144">
        <v>0</v>
      </c>
      <c r="L92" s="144">
        <v>3282</v>
      </c>
      <c r="M92" s="144">
        <v>2717</v>
      </c>
      <c r="N92" s="144">
        <v>3155</v>
      </c>
      <c r="O92" s="144">
        <v>3155</v>
      </c>
      <c r="P92" s="144">
        <v>4148</v>
      </c>
      <c r="Q92" s="144">
        <v>4160</v>
      </c>
      <c r="R92" s="144">
        <v>4171</v>
      </c>
      <c r="S92" s="144">
        <v>9512</v>
      </c>
      <c r="T92" s="144">
        <v>12353</v>
      </c>
      <c r="U92" s="144">
        <v>21641</v>
      </c>
      <c r="V92" s="144">
        <v>17091</v>
      </c>
      <c r="W92" s="144">
        <v>15195</v>
      </c>
      <c r="X92" s="144">
        <v>10946</v>
      </c>
      <c r="Y92" s="144">
        <v>4373</v>
      </c>
      <c r="Z92" s="144">
        <v>2313</v>
      </c>
      <c r="AA92" s="144">
        <v>4165</v>
      </c>
      <c r="AB92" s="144">
        <v>3586</v>
      </c>
      <c r="AC92" s="144">
        <v>3295</v>
      </c>
      <c r="AD92" s="144">
        <v>7607</v>
      </c>
      <c r="AE92" s="144">
        <v>6560</v>
      </c>
      <c r="AF92" s="144">
        <v>5606</v>
      </c>
      <c r="AG92" s="144">
        <v>4915</v>
      </c>
      <c r="AH92" s="144">
        <v>4227</v>
      </c>
      <c r="AI92" s="144"/>
      <c r="AJ92" s="144">
        <f t="shared" si="60"/>
        <v>0</v>
      </c>
      <c r="AK92" s="144">
        <f t="shared" si="60"/>
        <v>3282</v>
      </c>
      <c r="AL92" s="144">
        <f t="shared" si="60"/>
        <v>4148</v>
      </c>
      <c r="AM92" s="144">
        <f t="shared" si="61"/>
        <v>12353</v>
      </c>
      <c r="AN92" s="144">
        <f t="shared" si="62"/>
        <v>10946</v>
      </c>
      <c r="AO92" s="144">
        <f t="shared" si="62"/>
        <v>3586</v>
      </c>
      <c r="AP92" s="144">
        <f t="shared" si="62"/>
        <v>5606</v>
      </c>
    </row>
    <row r="93" spans="3:42" s="62" customFormat="1" ht="18">
      <c r="C93" s="200" t="s">
        <v>97</v>
      </c>
      <c r="D93" s="201" t="s">
        <v>520</v>
      </c>
      <c r="E93" s="202">
        <v>0</v>
      </c>
      <c r="F93" s="202">
        <v>0</v>
      </c>
      <c r="G93" s="202">
        <v>0</v>
      </c>
      <c r="H93" s="202">
        <v>10004</v>
      </c>
      <c r="I93" s="202">
        <v>8783</v>
      </c>
      <c r="J93" s="202">
        <v>14523</v>
      </c>
      <c r="K93" s="202">
        <v>9527</v>
      </c>
      <c r="L93" s="202">
        <v>15882</v>
      </c>
      <c r="M93" s="202">
        <v>14415</v>
      </c>
      <c r="N93" s="202">
        <v>17134</v>
      </c>
      <c r="O93" s="202">
        <v>37940</v>
      </c>
      <c r="P93" s="202">
        <v>48126</v>
      </c>
      <c r="Q93" s="202">
        <v>51655</v>
      </c>
      <c r="R93" s="202">
        <v>75338</v>
      </c>
      <c r="S93" s="202">
        <f t="shared" ref="S93:AH93" si="63">SUM(S85:S92)</f>
        <v>80469</v>
      </c>
      <c r="T93" s="202">
        <f t="shared" si="63"/>
        <v>80441</v>
      </c>
      <c r="U93" s="202">
        <f t="shared" si="63"/>
        <v>90406</v>
      </c>
      <c r="V93" s="202">
        <f t="shared" si="63"/>
        <v>86353</v>
      </c>
      <c r="W93" s="202">
        <f t="shared" si="63"/>
        <v>84983</v>
      </c>
      <c r="X93" s="202">
        <f t="shared" si="63"/>
        <v>66040</v>
      </c>
      <c r="Y93" s="202">
        <f t="shared" si="63"/>
        <v>59467</v>
      </c>
      <c r="Z93" s="202">
        <f t="shared" si="63"/>
        <v>57407</v>
      </c>
      <c r="AA93" s="202">
        <f t="shared" si="63"/>
        <v>59259</v>
      </c>
      <c r="AB93" s="202">
        <f t="shared" si="63"/>
        <v>45631</v>
      </c>
      <c r="AC93" s="202">
        <f t="shared" si="63"/>
        <v>42011</v>
      </c>
      <c r="AD93" s="202">
        <f t="shared" si="63"/>
        <v>48423</v>
      </c>
      <c r="AE93" s="202">
        <f t="shared" ref="AE93" si="64">SUM(AE85:AE92)</f>
        <v>41123</v>
      </c>
      <c r="AF93" s="202">
        <f t="shared" si="63"/>
        <v>38186</v>
      </c>
      <c r="AG93" s="202">
        <f t="shared" si="63"/>
        <v>30607</v>
      </c>
      <c r="AH93" s="202">
        <f t="shared" si="63"/>
        <v>31883</v>
      </c>
      <c r="AI93" s="143"/>
      <c r="AJ93" s="202">
        <f t="shared" si="60"/>
        <v>10004</v>
      </c>
      <c r="AK93" s="202">
        <f t="shared" si="60"/>
        <v>15882</v>
      </c>
      <c r="AL93" s="202">
        <f t="shared" si="60"/>
        <v>48126</v>
      </c>
      <c r="AM93" s="202">
        <f t="shared" si="61"/>
        <v>80441</v>
      </c>
      <c r="AN93" s="202">
        <f t="shared" si="62"/>
        <v>66040</v>
      </c>
      <c r="AO93" s="202">
        <f t="shared" si="62"/>
        <v>45631</v>
      </c>
      <c r="AP93" s="202">
        <f t="shared" si="62"/>
        <v>38186</v>
      </c>
    </row>
    <row r="94" spans="3:42" s="47" customFormat="1" ht="6" customHeight="1">
      <c r="D94" s="57"/>
      <c r="E94" s="139"/>
      <c r="F94" s="139"/>
      <c r="G94" s="139"/>
      <c r="H94" s="139"/>
      <c r="I94" s="139"/>
      <c r="J94" s="139"/>
      <c r="K94" s="139"/>
      <c r="L94" s="139"/>
      <c r="M94" s="139"/>
      <c r="N94" s="139"/>
      <c r="O94" s="139"/>
      <c r="P94" s="139"/>
      <c r="Q94" s="139"/>
      <c r="R94" s="139"/>
      <c r="S94" s="139"/>
      <c r="T94" s="139"/>
      <c r="U94" s="139"/>
      <c r="V94" s="139"/>
      <c r="W94" s="139"/>
      <c r="X94" s="139"/>
      <c r="Y94" s="139"/>
      <c r="Z94" s="139"/>
      <c r="AA94" s="139"/>
      <c r="AB94" s="139"/>
      <c r="AC94" s="139"/>
      <c r="AD94" s="139"/>
      <c r="AE94" s="139"/>
      <c r="AF94" s="139"/>
      <c r="AG94" s="139"/>
      <c r="AH94" s="139"/>
      <c r="AI94" s="139"/>
      <c r="AJ94" s="139"/>
      <c r="AK94" s="139"/>
      <c r="AL94" s="139"/>
      <c r="AM94" s="139"/>
      <c r="AN94" s="139"/>
      <c r="AO94" s="139"/>
      <c r="AP94" s="139"/>
    </row>
    <row r="95" spans="3:42" s="50" customFormat="1" ht="18">
      <c r="C95" s="145" t="s">
        <v>98</v>
      </c>
      <c r="D95" s="145" t="s">
        <v>151</v>
      </c>
      <c r="E95" s="144">
        <v>0</v>
      </c>
      <c r="F95" s="144">
        <v>0</v>
      </c>
      <c r="G95" s="144">
        <v>0</v>
      </c>
      <c r="H95" s="144">
        <v>0</v>
      </c>
      <c r="I95" s="144">
        <v>0</v>
      </c>
      <c r="J95" s="144">
        <v>0</v>
      </c>
      <c r="K95" s="144">
        <v>2551</v>
      </c>
      <c r="L95" s="144">
        <v>2449</v>
      </c>
      <c r="M95" s="144">
        <v>119334</v>
      </c>
      <c r="N95" s="144">
        <v>180415</v>
      </c>
      <c r="O95" s="144">
        <v>173888</v>
      </c>
      <c r="P95" s="144">
        <v>185892</v>
      </c>
      <c r="Q95" s="144">
        <v>182878</v>
      </c>
      <c r="R95" s="144">
        <v>403262</v>
      </c>
      <c r="S95" s="144">
        <v>401648</v>
      </c>
      <c r="T95" s="144">
        <v>393411</v>
      </c>
      <c r="U95" s="144">
        <v>380951</v>
      </c>
      <c r="V95" s="144">
        <v>179982</v>
      </c>
      <c r="W95" s="144">
        <v>178528</v>
      </c>
      <c r="X95" s="144">
        <v>177697</v>
      </c>
      <c r="Y95" s="144">
        <v>177161</v>
      </c>
      <c r="Z95" s="144">
        <v>97698</v>
      </c>
      <c r="AA95" s="144">
        <v>99643</v>
      </c>
      <c r="AB95" s="144">
        <v>100734</v>
      </c>
      <c r="AC95" s="144">
        <v>120639</v>
      </c>
      <c r="AD95" s="144">
        <v>442717</v>
      </c>
      <c r="AE95" s="144">
        <v>447879</v>
      </c>
      <c r="AF95" s="144">
        <v>390401</v>
      </c>
      <c r="AG95" s="144">
        <v>312384</v>
      </c>
      <c r="AH95" s="144">
        <v>282210</v>
      </c>
      <c r="AI95" s="144"/>
      <c r="AJ95" s="144">
        <f t="shared" ref="AJ95:AL99" si="65">SUMIFS($E95:$R95,$E$4:$R$4,AJ$6)</f>
        <v>0</v>
      </c>
      <c r="AK95" s="144">
        <f t="shared" si="65"/>
        <v>2449</v>
      </c>
      <c r="AL95" s="144">
        <f t="shared" si="65"/>
        <v>185892</v>
      </c>
      <c r="AM95" s="144">
        <f>SUMIFS($E95:$T95,$E$4:$T$4,AM$6)</f>
        <v>393411</v>
      </c>
      <c r="AN95" s="144">
        <f t="shared" ref="AN95:AP99" si="66">SUMIFS($E95:$AI95,$E$4:$AI$4,AN$6)</f>
        <v>177697</v>
      </c>
      <c r="AO95" s="144">
        <f t="shared" si="66"/>
        <v>100734</v>
      </c>
      <c r="AP95" s="144">
        <f t="shared" si="66"/>
        <v>390401</v>
      </c>
    </row>
    <row r="96" spans="3:42" s="50" customFormat="1" ht="18">
      <c r="C96" s="145" t="s">
        <v>99</v>
      </c>
      <c r="D96" s="145" t="s">
        <v>521</v>
      </c>
      <c r="E96" s="144">
        <v>0</v>
      </c>
      <c r="F96" s="144">
        <v>0</v>
      </c>
      <c r="G96" s="144">
        <v>0</v>
      </c>
      <c r="H96" s="144">
        <v>2347</v>
      </c>
      <c r="I96" s="144">
        <v>2423</v>
      </c>
      <c r="J96" s="144">
        <v>2302</v>
      </c>
      <c r="K96" s="144">
        <v>2371</v>
      </c>
      <c r="L96" s="144">
        <v>2888</v>
      </c>
      <c r="M96" s="144">
        <v>3203</v>
      </c>
      <c r="N96" s="144">
        <v>3095</v>
      </c>
      <c r="O96" s="144">
        <v>4544</v>
      </c>
      <c r="P96" s="144">
        <v>6067</v>
      </c>
      <c r="Q96" s="144">
        <v>5983</v>
      </c>
      <c r="R96" s="144">
        <v>5781</v>
      </c>
      <c r="S96" s="144">
        <v>4403</v>
      </c>
      <c r="T96" s="144">
        <v>3516</v>
      </c>
      <c r="U96" s="144">
        <v>2698</v>
      </c>
      <c r="V96" s="144">
        <v>2466</v>
      </c>
      <c r="W96" s="144">
        <v>2247</v>
      </c>
      <c r="X96" s="144">
        <v>1992</v>
      </c>
      <c r="Y96" s="144">
        <v>1695</v>
      </c>
      <c r="Z96" s="144">
        <v>1434</v>
      </c>
      <c r="AA96" s="144">
        <v>1268</v>
      </c>
      <c r="AB96" s="144">
        <v>1093</v>
      </c>
      <c r="AC96" s="144">
        <v>924</v>
      </c>
      <c r="AD96" s="144">
        <v>754</v>
      </c>
      <c r="AE96" s="144">
        <v>605</v>
      </c>
      <c r="AF96" s="144">
        <v>441</v>
      </c>
      <c r="AG96" s="144">
        <v>326</v>
      </c>
      <c r="AH96" s="144">
        <v>203</v>
      </c>
      <c r="AI96" s="144"/>
      <c r="AJ96" s="144">
        <f t="shared" si="65"/>
        <v>2347</v>
      </c>
      <c r="AK96" s="144">
        <f t="shared" si="65"/>
        <v>2888</v>
      </c>
      <c r="AL96" s="144">
        <f t="shared" si="65"/>
        <v>6067</v>
      </c>
      <c r="AM96" s="144">
        <f>SUMIFS($E96:$T96,$E$4:$T$4,AM$6)</f>
        <v>3516</v>
      </c>
      <c r="AN96" s="144">
        <f t="shared" si="66"/>
        <v>1992</v>
      </c>
      <c r="AO96" s="144">
        <f t="shared" si="66"/>
        <v>1093</v>
      </c>
      <c r="AP96" s="144">
        <f t="shared" si="66"/>
        <v>441</v>
      </c>
    </row>
    <row r="97" spans="3:42" s="50" customFormat="1" ht="18">
      <c r="C97" s="145" t="s">
        <v>100</v>
      </c>
      <c r="D97" s="145" t="s">
        <v>522</v>
      </c>
      <c r="E97" s="144">
        <v>0</v>
      </c>
      <c r="F97" s="144">
        <v>0</v>
      </c>
      <c r="G97" s="144">
        <v>0</v>
      </c>
      <c r="H97" s="144">
        <v>2798</v>
      </c>
      <c r="I97" s="144">
        <v>2436</v>
      </c>
      <c r="J97" s="144">
        <v>507</v>
      </c>
      <c r="K97" s="144">
        <v>375</v>
      </c>
      <c r="L97" s="144">
        <v>250</v>
      </c>
      <c r="M97" s="144">
        <v>125</v>
      </c>
      <c r="N97" s="144">
        <v>0</v>
      </c>
      <c r="O97" s="144">
        <v>1709</v>
      </c>
      <c r="P97" s="144">
        <v>1554</v>
      </c>
      <c r="Q97" s="144">
        <v>1398</v>
      </c>
      <c r="R97" s="144">
        <v>1243</v>
      </c>
      <c r="S97" s="144">
        <v>0</v>
      </c>
      <c r="T97" s="144">
        <v>0</v>
      </c>
      <c r="U97" s="144">
        <v>0</v>
      </c>
      <c r="V97" s="144">
        <v>0</v>
      </c>
      <c r="W97" s="144">
        <v>0</v>
      </c>
      <c r="X97" s="144">
        <v>0</v>
      </c>
      <c r="Y97" s="144">
        <v>0</v>
      </c>
      <c r="Z97" s="144">
        <v>0</v>
      </c>
      <c r="AA97" s="144">
        <v>0</v>
      </c>
      <c r="AB97" s="144">
        <v>0</v>
      </c>
      <c r="AC97" s="144">
        <v>0</v>
      </c>
      <c r="AD97" s="144">
        <v>0</v>
      </c>
      <c r="AE97" s="144">
        <v>0</v>
      </c>
      <c r="AF97" s="144">
        <v>0</v>
      </c>
      <c r="AG97" s="144">
        <v>0</v>
      </c>
      <c r="AH97" s="144">
        <v>0</v>
      </c>
      <c r="AI97" s="144"/>
      <c r="AJ97" s="144">
        <f t="shared" si="65"/>
        <v>2798</v>
      </c>
      <c r="AK97" s="144">
        <f t="shared" si="65"/>
        <v>250</v>
      </c>
      <c r="AL97" s="144">
        <f t="shared" si="65"/>
        <v>1554</v>
      </c>
      <c r="AM97" s="144">
        <f>SUMIFS($E97:$T97,$E$4:$T$4,AM$6)</f>
        <v>0</v>
      </c>
      <c r="AN97" s="144">
        <f t="shared" si="66"/>
        <v>0</v>
      </c>
      <c r="AO97" s="144">
        <f t="shared" si="66"/>
        <v>0</v>
      </c>
      <c r="AP97" s="144">
        <f t="shared" si="66"/>
        <v>0</v>
      </c>
    </row>
    <row r="98" spans="3:42" s="50" customFormat="1" ht="18">
      <c r="C98" s="145" t="s">
        <v>101</v>
      </c>
      <c r="D98" s="145" t="s">
        <v>152</v>
      </c>
      <c r="E98" s="144">
        <v>0</v>
      </c>
      <c r="F98" s="144">
        <v>0</v>
      </c>
      <c r="G98" s="144">
        <v>0</v>
      </c>
      <c r="H98" s="144">
        <v>693</v>
      </c>
      <c r="I98" s="144">
        <v>634</v>
      </c>
      <c r="J98" s="144">
        <v>629</v>
      </c>
      <c r="K98" s="144">
        <v>444</v>
      </c>
      <c r="L98" s="144">
        <v>459</v>
      </c>
      <c r="M98" s="144">
        <v>678</v>
      </c>
      <c r="N98" s="144">
        <v>1859</v>
      </c>
      <c r="O98" s="144">
        <v>1785</v>
      </c>
      <c r="P98" s="144">
        <v>5078</v>
      </c>
      <c r="Q98" s="144">
        <v>4718</v>
      </c>
      <c r="R98" s="144">
        <v>4401</v>
      </c>
      <c r="S98" s="144">
        <v>3374</v>
      </c>
      <c r="T98" s="144">
        <v>3082</v>
      </c>
      <c r="U98" s="144">
        <v>2804</v>
      </c>
      <c r="V98" s="144">
        <v>3830</v>
      </c>
      <c r="W98" s="144">
        <v>7940</v>
      </c>
      <c r="X98" s="144">
        <v>9792</v>
      </c>
      <c r="Y98" s="144">
        <v>10861</v>
      </c>
      <c r="Z98" s="144">
        <v>13230</v>
      </c>
      <c r="AA98" s="144">
        <v>17200</v>
      </c>
      <c r="AB98" s="144">
        <v>20133</v>
      </c>
      <c r="AC98" s="144">
        <v>19712</v>
      </c>
      <c r="AD98" s="144">
        <v>18816</v>
      </c>
      <c r="AE98" s="144">
        <v>19689</v>
      </c>
      <c r="AF98" s="144">
        <v>14069</v>
      </c>
      <c r="AG98" s="144">
        <v>13076</v>
      </c>
      <c r="AH98" s="144">
        <v>9739</v>
      </c>
      <c r="AI98" s="144"/>
      <c r="AJ98" s="144">
        <f t="shared" si="65"/>
        <v>693</v>
      </c>
      <c r="AK98" s="144">
        <f t="shared" si="65"/>
        <v>459</v>
      </c>
      <c r="AL98" s="144">
        <f t="shared" si="65"/>
        <v>5078</v>
      </c>
      <c r="AM98" s="144">
        <f>SUMIFS($E98:$T98,$E$4:$T$4,AM$6)</f>
        <v>3082</v>
      </c>
      <c r="AN98" s="144">
        <f t="shared" si="66"/>
        <v>9792</v>
      </c>
      <c r="AO98" s="144">
        <f t="shared" si="66"/>
        <v>20133</v>
      </c>
      <c r="AP98" s="144">
        <f t="shared" si="66"/>
        <v>14069</v>
      </c>
    </row>
    <row r="99" spans="3:42" s="62" customFormat="1" ht="18">
      <c r="C99" s="200" t="s">
        <v>102</v>
      </c>
      <c r="D99" s="201" t="s">
        <v>153</v>
      </c>
      <c r="E99" s="202">
        <v>0</v>
      </c>
      <c r="F99" s="202">
        <v>0</v>
      </c>
      <c r="G99" s="202">
        <v>0</v>
      </c>
      <c r="H99" s="202">
        <v>15842</v>
      </c>
      <c r="I99" s="202">
        <v>14276</v>
      </c>
      <c r="J99" s="202">
        <v>17961</v>
      </c>
      <c r="K99" s="202">
        <v>15268</v>
      </c>
      <c r="L99" s="202">
        <v>21928</v>
      </c>
      <c r="M99" s="202">
        <v>137755</v>
      </c>
      <c r="N99" s="202">
        <v>202503</v>
      </c>
      <c r="O99" s="202">
        <v>219866</v>
      </c>
      <c r="P99" s="202">
        <v>246717</v>
      </c>
      <c r="Q99" s="202">
        <v>246632</v>
      </c>
      <c r="R99" s="202">
        <v>490025</v>
      </c>
      <c r="S99" s="202">
        <f t="shared" ref="S99:X99" si="67">SUM(S93:S98)</f>
        <v>489894</v>
      </c>
      <c r="T99" s="202">
        <f t="shared" si="67"/>
        <v>480450</v>
      </c>
      <c r="U99" s="202">
        <f t="shared" si="67"/>
        <v>476859</v>
      </c>
      <c r="V99" s="202">
        <f t="shared" si="67"/>
        <v>272631</v>
      </c>
      <c r="W99" s="202">
        <f t="shared" si="67"/>
        <v>273698</v>
      </c>
      <c r="X99" s="202">
        <f t="shared" si="67"/>
        <v>255521</v>
      </c>
      <c r="Y99" s="202">
        <f t="shared" ref="Y99:AD99" si="68">SUM(Y93:Y98)</f>
        <v>249184</v>
      </c>
      <c r="Z99" s="202">
        <f t="shared" si="68"/>
        <v>169769</v>
      </c>
      <c r="AA99" s="202">
        <f t="shared" si="68"/>
        <v>177370</v>
      </c>
      <c r="AB99" s="202">
        <f t="shared" si="68"/>
        <v>167591</v>
      </c>
      <c r="AC99" s="202">
        <f t="shared" si="68"/>
        <v>183286</v>
      </c>
      <c r="AD99" s="202">
        <f t="shared" si="68"/>
        <v>510710</v>
      </c>
      <c r="AE99" s="202">
        <f t="shared" ref="AE99:AH99" si="69">SUM(AE93:AE98)</f>
        <v>509296</v>
      </c>
      <c r="AF99" s="202">
        <f t="shared" si="69"/>
        <v>443097</v>
      </c>
      <c r="AG99" s="202">
        <f t="shared" si="69"/>
        <v>356393</v>
      </c>
      <c r="AH99" s="202">
        <f t="shared" si="69"/>
        <v>324035</v>
      </c>
      <c r="AI99" s="143"/>
      <c r="AJ99" s="202">
        <f t="shared" si="65"/>
        <v>15842</v>
      </c>
      <c r="AK99" s="202">
        <f t="shared" si="65"/>
        <v>21928</v>
      </c>
      <c r="AL99" s="202">
        <f t="shared" si="65"/>
        <v>246717</v>
      </c>
      <c r="AM99" s="202">
        <f>SUMIFS($E99:$T99,$E$4:$T$4,AM$6)</f>
        <v>480450</v>
      </c>
      <c r="AN99" s="202">
        <f t="shared" si="66"/>
        <v>255521</v>
      </c>
      <c r="AO99" s="202">
        <f t="shared" si="66"/>
        <v>167591</v>
      </c>
      <c r="AP99" s="202">
        <f t="shared" si="66"/>
        <v>443097</v>
      </c>
    </row>
    <row r="100" spans="3:42" s="47" customFormat="1" ht="6" customHeight="1">
      <c r="D100" s="57"/>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c r="AB100" s="139"/>
      <c r="AC100" s="139"/>
      <c r="AD100" s="139"/>
      <c r="AE100" s="139"/>
      <c r="AF100" s="139"/>
      <c r="AG100" s="139"/>
      <c r="AH100" s="139"/>
      <c r="AI100" s="139"/>
      <c r="AJ100" s="139"/>
      <c r="AK100" s="139"/>
      <c r="AL100" s="139"/>
      <c r="AM100" s="139"/>
      <c r="AN100" s="139"/>
      <c r="AO100" s="139"/>
      <c r="AP100" s="139"/>
    </row>
    <row r="101" spans="3:42" s="62" customFormat="1" ht="18">
      <c r="C101" s="210" t="s">
        <v>103</v>
      </c>
      <c r="D101" s="211" t="s">
        <v>154</v>
      </c>
      <c r="E101" s="212"/>
      <c r="F101" s="212"/>
      <c r="G101" s="212"/>
      <c r="H101" s="212">
        <v>37812</v>
      </c>
      <c r="I101" s="212">
        <v>41197</v>
      </c>
      <c r="J101" s="212">
        <v>51915</v>
      </c>
      <c r="K101" s="212">
        <v>64070</v>
      </c>
      <c r="L101" s="212">
        <v>374804</v>
      </c>
      <c r="M101" s="212">
        <v>378161</v>
      </c>
      <c r="N101" s="212">
        <v>405573</v>
      </c>
      <c r="O101" s="212">
        <v>803292</v>
      </c>
      <c r="P101" s="212">
        <v>848646</v>
      </c>
      <c r="Q101" s="212">
        <v>816585</v>
      </c>
      <c r="R101" s="212">
        <v>960051</v>
      </c>
      <c r="S101" s="212">
        <f t="shared" ref="S101:AD101" si="70">S99+S81</f>
        <v>948172</v>
      </c>
      <c r="T101" s="212">
        <f t="shared" si="70"/>
        <v>936434</v>
      </c>
      <c r="U101" s="212">
        <f t="shared" si="70"/>
        <v>913184</v>
      </c>
      <c r="V101" s="212">
        <f t="shared" si="70"/>
        <v>892344</v>
      </c>
      <c r="W101" s="212">
        <f t="shared" si="70"/>
        <v>900091</v>
      </c>
      <c r="X101" s="212">
        <f t="shared" si="70"/>
        <v>948395</v>
      </c>
      <c r="Y101" s="212">
        <f t="shared" si="70"/>
        <v>937712</v>
      </c>
      <c r="Z101" s="212">
        <f t="shared" si="70"/>
        <v>641371</v>
      </c>
      <c r="AA101" s="212">
        <f t="shared" si="70"/>
        <v>438915</v>
      </c>
      <c r="AB101" s="212">
        <f t="shared" si="70"/>
        <v>445057</v>
      </c>
      <c r="AC101" s="212">
        <f t="shared" si="70"/>
        <v>451128</v>
      </c>
      <c r="AD101" s="212">
        <f t="shared" si="70"/>
        <v>614614</v>
      </c>
      <c r="AE101" s="212">
        <f t="shared" ref="AE101:AH101" si="71">AE99+AE81</f>
        <v>626730</v>
      </c>
      <c r="AF101" s="212">
        <f t="shared" si="71"/>
        <v>600563</v>
      </c>
      <c r="AG101" s="212">
        <f t="shared" si="71"/>
        <v>521795</v>
      </c>
      <c r="AH101" s="212">
        <f t="shared" si="71"/>
        <v>506327</v>
      </c>
      <c r="AI101" s="143"/>
      <c r="AJ101" s="212">
        <f>SUMIFS($E101:$R101,$E$4:$R$4,AJ$6)</f>
        <v>37812</v>
      </c>
      <c r="AK101" s="212">
        <f>SUMIFS($E101:$R101,$E$4:$R$4,AK$6)</f>
        <v>374804</v>
      </c>
      <c r="AL101" s="212">
        <f>SUMIFS($E101:$R101,$E$4:$R$4,AL$6)</f>
        <v>848646</v>
      </c>
      <c r="AM101" s="212">
        <f>SUMIFS($E101:$T101,$E$4:$T$4,AM$6)</f>
        <v>936434</v>
      </c>
      <c r="AN101" s="212">
        <f>SUMIFS($E101:$AI101,$E$4:$AI$4,AN$6)</f>
        <v>948395</v>
      </c>
      <c r="AO101" s="212">
        <f>SUMIFS($E101:$AI101,$E$4:$AI$4,AO$6)</f>
        <v>445057</v>
      </c>
      <c r="AP101" s="212">
        <f>SUMIFS($E101:$AI101,$E$4:$AI$4,AP$6)</f>
        <v>600563</v>
      </c>
    </row>
    <row r="102" spans="3:42" s="47" customFormat="1" ht="18.600000000000001"/>
    <row r="103" spans="3:42" s="62" customFormat="1" ht="18">
      <c r="C103" s="141" t="s">
        <v>128</v>
      </c>
      <c r="D103" s="142" t="s">
        <v>155</v>
      </c>
      <c r="E103" s="143"/>
      <c r="F103" s="143"/>
      <c r="G103" s="143"/>
      <c r="H103" s="143"/>
      <c r="I103" s="143"/>
      <c r="J103" s="143"/>
      <c r="K103" s="143"/>
      <c r="L103" s="143"/>
      <c r="M103" s="143"/>
      <c r="N103" s="143"/>
      <c r="O103" s="143"/>
      <c r="P103" s="143"/>
      <c r="Q103" s="143"/>
      <c r="R103" s="143"/>
      <c r="S103" s="143"/>
      <c r="T103" s="143"/>
      <c r="U103" s="143"/>
      <c r="V103" s="143"/>
      <c r="W103" s="143"/>
      <c r="X103" s="143"/>
      <c r="Y103" s="143"/>
      <c r="Z103" s="143"/>
      <c r="AA103" s="143"/>
      <c r="AB103" s="143"/>
      <c r="AC103" s="143"/>
      <c r="AD103" s="143"/>
      <c r="AE103" s="143"/>
      <c r="AF103" s="143"/>
      <c r="AG103" s="143"/>
      <c r="AH103" s="143"/>
      <c r="AI103" s="143"/>
      <c r="AJ103" s="143"/>
      <c r="AK103" s="143"/>
      <c r="AL103" s="143"/>
      <c r="AM103" s="143"/>
      <c r="AN103" s="143"/>
      <c r="AO103" s="143"/>
      <c r="AP103" s="143"/>
    </row>
    <row r="104" spans="3:42" s="50" customFormat="1" ht="18">
      <c r="C104" s="145" t="s">
        <v>104</v>
      </c>
      <c r="D104" s="145" t="s">
        <v>156</v>
      </c>
      <c r="E104" s="144">
        <v>0</v>
      </c>
      <c r="F104" s="144">
        <v>0</v>
      </c>
      <c r="G104" s="144">
        <v>0</v>
      </c>
      <c r="H104" s="144">
        <v>300</v>
      </c>
      <c r="I104" s="144">
        <v>407</v>
      </c>
      <c r="J104" s="144">
        <v>298</v>
      </c>
      <c r="K104" s="144">
        <v>1650</v>
      </c>
      <c r="L104" s="144">
        <v>672</v>
      </c>
      <c r="M104" s="144">
        <v>1050</v>
      </c>
      <c r="N104" s="144">
        <v>3625.31504</v>
      </c>
      <c r="O104" s="144">
        <v>3576</v>
      </c>
      <c r="P104" s="144">
        <v>4569</v>
      </c>
      <c r="Q104" s="144">
        <v>4139</v>
      </c>
      <c r="R104" s="144">
        <v>6570</v>
      </c>
      <c r="S104" s="144">
        <v>6437</v>
      </c>
      <c r="T104" s="144">
        <v>6950</v>
      </c>
      <c r="U104" s="144">
        <v>4252</v>
      </c>
      <c r="V104" s="144">
        <v>3618</v>
      </c>
      <c r="W104" s="144">
        <v>5161</v>
      </c>
      <c r="X104" s="144">
        <v>2795</v>
      </c>
      <c r="Y104" s="144">
        <v>4264</v>
      </c>
      <c r="Z104" s="144">
        <v>3479</v>
      </c>
      <c r="AA104" s="144">
        <v>6358</v>
      </c>
      <c r="AB104" s="144">
        <v>7780</v>
      </c>
      <c r="AC104" s="144">
        <v>7363</v>
      </c>
      <c r="AD104" s="144">
        <v>15243</v>
      </c>
      <c r="AE104" s="144">
        <v>9251</v>
      </c>
      <c r="AF104" s="144">
        <v>6267</v>
      </c>
      <c r="AG104" s="144">
        <v>6763</v>
      </c>
      <c r="AH104" s="144">
        <v>3802</v>
      </c>
      <c r="AI104" s="144"/>
      <c r="AJ104" s="144">
        <f t="shared" ref="AJ104:AL121" si="72">SUMIFS($E104:$R104,$E$4:$R$4,AJ$6)</f>
        <v>300</v>
      </c>
      <c r="AK104" s="144">
        <f t="shared" si="72"/>
        <v>672</v>
      </c>
      <c r="AL104" s="144">
        <f t="shared" si="72"/>
        <v>4569</v>
      </c>
      <c r="AM104" s="144">
        <f t="shared" ref="AM104:AM121" si="73">SUMIFS($E104:$T104,$E$4:$T$4,AM$6)</f>
        <v>6950</v>
      </c>
      <c r="AN104" s="144">
        <f>SUMIFS($E104:$AI104,$E$4:$AI$4,AN$6)</f>
        <v>2795</v>
      </c>
      <c r="AO104" s="144">
        <f>SUMIFS($E104:$AI104,$E$4:$AI$4,AO$6)</f>
        <v>7780</v>
      </c>
      <c r="AP104" s="144">
        <f>SUMIFS($E104:$AI104,$E$4:$AI$4,AP$6)</f>
        <v>6267</v>
      </c>
    </row>
    <row r="105" spans="3:42" s="50" customFormat="1" ht="18">
      <c r="C105" s="145" t="s">
        <v>446</v>
      </c>
      <c r="D105" s="145" t="s">
        <v>447</v>
      </c>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v>1570</v>
      </c>
      <c r="AG105" s="144">
        <v>2825</v>
      </c>
      <c r="AH105" s="144">
        <v>2232</v>
      </c>
      <c r="AI105" s="144"/>
      <c r="AJ105" s="144"/>
      <c r="AK105" s="144"/>
      <c r="AL105" s="144"/>
      <c r="AM105" s="144"/>
      <c r="AN105" s="144"/>
      <c r="AO105" s="144"/>
      <c r="AP105" s="144"/>
    </row>
    <row r="106" spans="3:42" s="50" customFormat="1" ht="18">
      <c r="C106" s="145" t="s">
        <v>410</v>
      </c>
      <c r="D106" s="145" t="s">
        <v>584</v>
      </c>
      <c r="E106" s="144">
        <v>0</v>
      </c>
      <c r="F106" s="144">
        <v>0</v>
      </c>
      <c r="G106" s="144">
        <v>0</v>
      </c>
      <c r="H106" s="144">
        <v>4489</v>
      </c>
      <c r="I106" s="144">
        <v>3410</v>
      </c>
      <c r="J106" s="144">
        <v>5335</v>
      </c>
      <c r="K106" s="144">
        <v>5178</v>
      </c>
      <c r="L106" s="144">
        <v>5544</v>
      </c>
      <c r="M106" s="144">
        <v>6196</v>
      </c>
      <c r="N106" s="144">
        <v>6237.24118</v>
      </c>
      <c r="O106" s="144">
        <v>9586</v>
      </c>
      <c r="P106" s="144">
        <v>15868</v>
      </c>
      <c r="Q106" s="144">
        <v>16779</v>
      </c>
      <c r="R106" s="144">
        <v>22684</v>
      </c>
      <c r="S106" s="144">
        <v>24935</v>
      </c>
      <c r="T106" s="144">
        <v>27206</v>
      </c>
      <c r="U106" s="144">
        <v>17918</v>
      </c>
      <c r="V106" s="144">
        <v>18932</v>
      </c>
      <c r="W106" s="144">
        <v>17213</v>
      </c>
      <c r="X106" s="144">
        <v>41079</v>
      </c>
      <c r="Y106" s="144">
        <v>17938</v>
      </c>
      <c r="Z106" s="144">
        <v>17873</v>
      </c>
      <c r="AA106" s="144">
        <v>25058</v>
      </c>
      <c r="AB106" s="144">
        <v>23423</v>
      </c>
      <c r="AC106" s="144">
        <v>17419</v>
      </c>
      <c r="AD106" s="144">
        <v>12321</v>
      </c>
      <c r="AE106" s="144">
        <v>15337</v>
      </c>
      <c r="AF106" s="144">
        <v>15847</v>
      </c>
      <c r="AG106" s="144">
        <v>9191</v>
      </c>
      <c r="AH106" s="144">
        <v>12299</v>
      </c>
      <c r="AI106" s="144"/>
      <c r="AJ106" s="144">
        <f t="shared" si="72"/>
        <v>4489</v>
      </c>
      <c r="AK106" s="144">
        <f t="shared" si="72"/>
        <v>5544</v>
      </c>
      <c r="AL106" s="144">
        <f t="shared" si="72"/>
        <v>15868</v>
      </c>
      <c r="AM106" s="144">
        <f t="shared" si="73"/>
        <v>27206</v>
      </c>
      <c r="AN106" s="144">
        <f>SUMIFS($E106:$AI106,$E$4:$AI$4,AN$6)</f>
        <v>41079</v>
      </c>
      <c r="AO106" s="144">
        <f>SUMIFS($E106:$AI106,$E$4:$AI$4,AO$6)</f>
        <v>23423</v>
      </c>
      <c r="AP106" s="144">
        <f>SUMIFS($E106:$AI106,$E$4:$AI$4,AP$6)</f>
        <v>15847</v>
      </c>
    </row>
    <row r="107" spans="3:42" s="50" customFormat="1" ht="18">
      <c r="C107" s="145" t="s">
        <v>405</v>
      </c>
      <c r="D107" s="145" t="s">
        <v>523</v>
      </c>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v>3668</v>
      </c>
      <c r="AC107" s="144"/>
      <c r="AD107" s="144">
        <v>1862</v>
      </c>
      <c r="AE107" s="144">
        <v>2715</v>
      </c>
      <c r="AF107" s="144">
        <v>4662</v>
      </c>
      <c r="AG107" s="144">
        <v>5516</v>
      </c>
      <c r="AH107" s="144">
        <v>3361</v>
      </c>
      <c r="AI107" s="144"/>
      <c r="AJ107" s="144"/>
      <c r="AK107" s="144"/>
      <c r="AL107" s="144"/>
      <c r="AM107" s="144"/>
      <c r="AN107" s="144"/>
      <c r="AO107" s="144"/>
      <c r="AP107" s="144"/>
    </row>
    <row r="108" spans="3:42" s="50" customFormat="1" ht="18">
      <c r="C108" s="145" t="s">
        <v>106</v>
      </c>
      <c r="D108" s="145" t="s">
        <v>157</v>
      </c>
      <c r="E108" s="144">
        <v>0</v>
      </c>
      <c r="F108" s="144">
        <v>0</v>
      </c>
      <c r="G108" s="144">
        <v>0</v>
      </c>
      <c r="H108" s="144">
        <v>906</v>
      </c>
      <c r="I108" s="144">
        <v>1699</v>
      </c>
      <c r="J108" s="144">
        <v>1957</v>
      </c>
      <c r="K108" s="144">
        <v>25</v>
      </c>
      <c r="L108" s="144">
        <v>4</v>
      </c>
      <c r="M108" s="144">
        <v>585</v>
      </c>
      <c r="N108" s="144">
        <v>0</v>
      </c>
      <c r="O108" s="144">
        <v>0</v>
      </c>
      <c r="P108" s="144">
        <v>0</v>
      </c>
      <c r="Q108" s="144">
        <v>0</v>
      </c>
      <c r="R108" s="144">
        <v>0</v>
      </c>
      <c r="S108" s="144">
        <v>0</v>
      </c>
      <c r="T108" s="144">
        <v>0</v>
      </c>
      <c r="U108" s="144">
        <v>0</v>
      </c>
      <c r="V108" s="144">
        <v>0</v>
      </c>
      <c r="W108" s="144">
        <v>967</v>
      </c>
      <c r="X108" s="144">
        <v>1359</v>
      </c>
      <c r="Y108" s="144">
        <v>0</v>
      </c>
      <c r="Z108" s="144">
        <v>1322</v>
      </c>
      <c r="AA108" s="144">
        <v>5326</v>
      </c>
      <c r="AB108" s="144">
        <v>141</v>
      </c>
      <c r="AC108" s="144">
        <v>2087</v>
      </c>
      <c r="AD108" s="144">
        <v>0</v>
      </c>
      <c r="AE108" s="144">
        <v>44</v>
      </c>
      <c r="AF108" s="144">
        <v>1310</v>
      </c>
      <c r="AG108" s="144">
        <v>0</v>
      </c>
      <c r="AH108" s="144">
        <v>3684</v>
      </c>
      <c r="AI108" s="144"/>
      <c r="AJ108" s="144">
        <f t="shared" si="72"/>
        <v>906</v>
      </c>
      <c r="AK108" s="144">
        <f t="shared" si="72"/>
        <v>4</v>
      </c>
      <c r="AL108" s="144">
        <f t="shared" si="72"/>
        <v>0</v>
      </c>
      <c r="AM108" s="144">
        <f t="shared" si="73"/>
        <v>0</v>
      </c>
      <c r="AN108" s="144">
        <f t="shared" ref="AN108:AP121" si="74">SUMIFS($E108:$AI108,$E$4:$AI$4,AN$6)</f>
        <v>1359</v>
      </c>
      <c r="AO108" s="144">
        <f t="shared" si="74"/>
        <v>141</v>
      </c>
      <c r="AP108" s="144">
        <f t="shared" si="74"/>
        <v>1310</v>
      </c>
    </row>
    <row r="109" spans="3:42" s="50" customFormat="1" ht="18">
      <c r="C109" s="145" t="s">
        <v>329</v>
      </c>
      <c r="D109" s="145" t="s">
        <v>309</v>
      </c>
      <c r="E109" s="144">
        <v>0</v>
      </c>
      <c r="F109" s="144">
        <v>0</v>
      </c>
      <c r="G109" s="144">
        <v>0</v>
      </c>
      <c r="H109" s="144">
        <v>4990</v>
      </c>
      <c r="I109" s="144">
        <v>3298</v>
      </c>
      <c r="J109" s="144">
        <v>2573</v>
      </c>
      <c r="K109" s="144">
        <v>3437</v>
      </c>
      <c r="L109" s="144">
        <v>7983</v>
      </c>
      <c r="M109" s="144">
        <v>6173</v>
      </c>
      <c r="N109" s="144">
        <v>8312.5438599999998</v>
      </c>
      <c r="O109" s="144">
        <v>10093</v>
      </c>
      <c r="P109" s="144">
        <v>34818</v>
      </c>
      <c r="Q109" s="144">
        <v>12847</v>
      </c>
      <c r="R109" s="144">
        <v>13511</v>
      </c>
      <c r="S109" s="144">
        <v>14445</v>
      </c>
      <c r="T109" s="144">
        <v>16270</v>
      </c>
      <c r="U109" s="144">
        <v>14568</v>
      </c>
      <c r="V109" s="144">
        <v>14713</v>
      </c>
      <c r="W109" s="144">
        <v>13689</v>
      </c>
      <c r="X109" s="144">
        <v>19952</v>
      </c>
      <c r="Y109" s="144">
        <v>12992</v>
      </c>
      <c r="Z109" s="144">
        <v>17023</v>
      </c>
      <c r="AA109" s="144">
        <v>12147</v>
      </c>
      <c r="AB109" s="144">
        <v>17758</v>
      </c>
      <c r="AC109" s="144">
        <v>23626</v>
      </c>
      <c r="AD109" s="144">
        <v>14775</v>
      </c>
      <c r="AE109" s="144">
        <v>14842</v>
      </c>
      <c r="AF109" s="144">
        <v>25075</v>
      </c>
      <c r="AG109" s="144">
        <v>12467</v>
      </c>
      <c r="AH109" s="144">
        <v>24251</v>
      </c>
      <c r="AI109" s="144"/>
      <c r="AJ109" s="144">
        <f t="shared" si="72"/>
        <v>4990</v>
      </c>
      <c r="AK109" s="144">
        <f t="shared" si="72"/>
        <v>7983</v>
      </c>
      <c r="AL109" s="144">
        <f t="shared" si="72"/>
        <v>34818</v>
      </c>
      <c r="AM109" s="144">
        <f t="shared" si="73"/>
        <v>16270</v>
      </c>
      <c r="AN109" s="144">
        <f t="shared" si="74"/>
        <v>19952</v>
      </c>
      <c r="AO109" s="144">
        <f t="shared" si="74"/>
        <v>17758</v>
      </c>
      <c r="AP109" s="144">
        <f t="shared" si="74"/>
        <v>25075</v>
      </c>
    </row>
    <row r="110" spans="3:42" s="50" customFormat="1" ht="18">
      <c r="C110" s="145" t="s">
        <v>108</v>
      </c>
      <c r="D110" s="145" t="s">
        <v>158</v>
      </c>
      <c r="E110" s="144">
        <v>0</v>
      </c>
      <c r="F110" s="144">
        <v>0</v>
      </c>
      <c r="G110" s="144">
        <v>0</v>
      </c>
      <c r="H110" s="144">
        <v>1449</v>
      </c>
      <c r="I110" s="144">
        <v>1429</v>
      </c>
      <c r="J110" s="144">
        <v>455</v>
      </c>
      <c r="K110" s="144">
        <v>321</v>
      </c>
      <c r="L110" s="144">
        <v>209</v>
      </c>
      <c r="M110" s="144">
        <v>102</v>
      </c>
      <c r="N110" s="144">
        <v>0</v>
      </c>
      <c r="O110" s="144">
        <v>682</v>
      </c>
      <c r="P110" s="144">
        <v>660</v>
      </c>
      <c r="Q110" s="144">
        <v>639</v>
      </c>
      <c r="R110" s="144">
        <v>618</v>
      </c>
      <c r="S110" s="144">
        <v>0</v>
      </c>
      <c r="T110" s="144">
        <v>0</v>
      </c>
      <c r="U110" s="144">
        <v>0</v>
      </c>
      <c r="V110" s="144">
        <v>0</v>
      </c>
      <c r="W110" s="144">
        <v>0</v>
      </c>
      <c r="X110" s="144">
        <v>0</v>
      </c>
      <c r="Y110" s="144">
        <v>0</v>
      </c>
      <c r="Z110" s="144">
        <v>0</v>
      </c>
      <c r="AA110" s="144">
        <v>0</v>
      </c>
      <c r="AB110" s="144">
        <v>0</v>
      </c>
      <c r="AC110" s="144">
        <v>0</v>
      </c>
      <c r="AD110" s="144"/>
      <c r="AE110" s="144">
        <v>0</v>
      </c>
      <c r="AF110" s="144">
        <v>0</v>
      </c>
      <c r="AG110" s="144">
        <v>0</v>
      </c>
      <c r="AH110" s="144">
        <v>0</v>
      </c>
      <c r="AI110" s="144"/>
      <c r="AJ110" s="144">
        <f t="shared" si="72"/>
        <v>1449</v>
      </c>
      <c r="AK110" s="144">
        <f t="shared" si="72"/>
        <v>209</v>
      </c>
      <c r="AL110" s="144">
        <f t="shared" si="72"/>
        <v>660</v>
      </c>
      <c r="AM110" s="144">
        <f t="shared" si="73"/>
        <v>0</v>
      </c>
      <c r="AN110" s="144">
        <f t="shared" si="74"/>
        <v>0</v>
      </c>
      <c r="AO110" s="144">
        <f t="shared" si="74"/>
        <v>0</v>
      </c>
      <c r="AP110" s="144">
        <f t="shared" si="74"/>
        <v>0</v>
      </c>
    </row>
    <row r="111" spans="3:42" s="50" customFormat="1" ht="18">
      <c r="C111" s="145" t="s">
        <v>376</v>
      </c>
      <c r="D111" s="145" t="s">
        <v>525</v>
      </c>
      <c r="E111" s="144">
        <v>0</v>
      </c>
      <c r="F111" s="144">
        <v>0</v>
      </c>
      <c r="G111" s="144">
        <v>0</v>
      </c>
      <c r="H111" s="144">
        <v>0</v>
      </c>
      <c r="I111" s="144">
        <v>0</v>
      </c>
      <c r="J111" s="144">
        <v>0</v>
      </c>
      <c r="K111" s="144">
        <v>0</v>
      </c>
      <c r="L111" s="144">
        <v>0</v>
      </c>
      <c r="M111" s="144">
        <v>0</v>
      </c>
      <c r="N111" s="144">
        <v>0</v>
      </c>
      <c r="O111" s="144">
        <v>0</v>
      </c>
      <c r="P111" s="144">
        <v>0</v>
      </c>
      <c r="Q111" s="144">
        <v>0</v>
      </c>
      <c r="R111" s="144">
        <v>0</v>
      </c>
      <c r="S111" s="144">
        <v>0</v>
      </c>
      <c r="T111" s="144">
        <v>0</v>
      </c>
      <c r="U111" s="144">
        <v>0</v>
      </c>
      <c r="V111" s="144">
        <v>0</v>
      </c>
      <c r="W111" s="144">
        <v>0</v>
      </c>
      <c r="X111" s="144">
        <v>0</v>
      </c>
      <c r="Y111" s="144">
        <v>0</v>
      </c>
      <c r="Z111" s="144">
        <v>0</v>
      </c>
      <c r="AA111" s="144">
        <v>0</v>
      </c>
      <c r="AB111" s="144">
        <v>0</v>
      </c>
      <c r="AC111" s="144">
        <v>0</v>
      </c>
      <c r="AD111" s="144">
        <v>0</v>
      </c>
      <c r="AE111" s="144">
        <v>0</v>
      </c>
      <c r="AF111" s="144">
        <v>0</v>
      </c>
      <c r="AG111" s="144">
        <v>0</v>
      </c>
      <c r="AH111" s="144">
        <v>0</v>
      </c>
      <c r="AI111" s="144"/>
      <c r="AJ111" s="144">
        <f t="shared" ref="AJ111:AL114" si="75">SUMIFS($E111:$R111,$E$4:$R$4,AJ$6)</f>
        <v>0</v>
      </c>
      <c r="AK111" s="144">
        <f t="shared" si="75"/>
        <v>0</v>
      </c>
      <c r="AL111" s="144">
        <f t="shared" si="75"/>
        <v>0</v>
      </c>
      <c r="AM111" s="144">
        <f>SUMIFS($E111:$T111,$E$4:$T$4,AM$6)</f>
        <v>0</v>
      </c>
      <c r="AN111" s="144">
        <f t="shared" si="74"/>
        <v>0</v>
      </c>
      <c r="AO111" s="144">
        <f t="shared" si="74"/>
        <v>0</v>
      </c>
      <c r="AP111" s="144">
        <f t="shared" si="74"/>
        <v>0</v>
      </c>
    </row>
    <row r="112" spans="3:42" s="50" customFormat="1" ht="18">
      <c r="C112" s="145" t="s">
        <v>111</v>
      </c>
      <c r="D112" s="145" t="s">
        <v>159</v>
      </c>
      <c r="E112" s="144">
        <v>0</v>
      </c>
      <c r="F112" s="144">
        <v>0</v>
      </c>
      <c r="G112" s="144">
        <v>0</v>
      </c>
      <c r="H112" s="144">
        <v>0</v>
      </c>
      <c r="I112" s="144">
        <v>0</v>
      </c>
      <c r="J112" s="144">
        <v>0</v>
      </c>
      <c r="K112" s="144">
        <v>0</v>
      </c>
      <c r="L112" s="144">
        <v>0</v>
      </c>
      <c r="M112" s="144">
        <v>0</v>
      </c>
      <c r="N112" s="144">
        <v>0</v>
      </c>
      <c r="O112" s="144">
        <v>0</v>
      </c>
      <c r="P112" s="144">
        <v>3375</v>
      </c>
      <c r="Q112" s="144">
        <v>3375</v>
      </c>
      <c r="R112" s="144">
        <v>5749</v>
      </c>
      <c r="S112" s="144">
        <v>5749</v>
      </c>
      <c r="T112" s="144">
        <v>5749</v>
      </c>
      <c r="U112" s="144">
        <v>5749</v>
      </c>
      <c r="V112" s="144">
        <v>5749</v>
      </c>
      <c r="W112" s="144">
        <v>5749</v>
      </c>
      <c r="X112" s="144">
        <v>5749</v>
      </c>
      <c r="Y112" s="144">
        <v>5749</v>
      </c>
      <c r="Z112" s="144">
        <v>5749</v>
      </c>
      <c r="AA112" s="144">
        <v>5749</v>
      </c>
      <c r="AB112" s="144">
        <v>5749</v>
      </c>
      <c r="AC112" s="144">
        <v>5749</v>
      </c>
      <c r="AD112" s="144">
        <v>5749</v>
      </c>
      <c r="AE112" s="144">
        <v>5749</v>
      </c>
      <c r="AF112" s="144">
        <v>5749</v>
      </c>
      <c r="AG112" s="144">
        <v>5749</v>
      </c>
      <c r="AH112" s="144">
        <v>5749</v>
      </c>
      <c r="AI112" s="144"/>
      <c r="AJ112" s="144">
        <f t="shared" si="75"/>
        <v>0</v>
      </c>
      <c r="AK112" s="144">
        <f t="shared" si="75"/>
        <v>0</v>
      </c>
      <c r="AL112" s="144">
        <f t="shared" si="75"/>
        <v>3375</v>
      </c>
      <c r="AM112" s="144">
        <f>SUMIFS($E112:$T112,$E$4:$T$4,AM$6)</f>
        <v>5749</v>
      </c>
      <c r="AN112" s="144">
        <f t="shared" si="74"/>
        <v>5749</v>
      </c>
      <c r="AO112" s="144">
        <f t="shared" si="74"/>
        <v>5749</v>
      </c>
      <c r="AP112" s="144">
        <f t="shared" si="74"/>
        <v>5749</v>
      </c>
    </row>
    <row r="113" spans="3:42" s="50" customFormat="1" ht="18">
      <c r="C113" s="145" t="s">
        <v>377</v>
      </c>
      <c r="D113" s="145" t="s">
        <v>485</v>
      </c>
      <c r="E113" s="144">
        <v>0</v>
      </c>
      <c r="F113" s="144">
        <v>0</v>
      </c>
      <c r="G113" s="144">
        <v>0</v>
      </c>
      <c r="H113" s="144">
        <v>0</v>
      </c>
      <c r="I113" s="144">
        <v>0</v>
      </c>
      <c r="J113" s="144">
        <v>0</v>
      </c>
      <c r="K113" s="144">
        <v>0</v>
      </c>
      <c r="L113" s="144">
        <v>0</v>
      </c>
      <c r="M113" s="144">
        <v>0</v>
      </c>
      <c r="N113" s="144">
        <v>0</v>
      </c>
      <c r="O113" s="144">
        <v>0</v>
      </c>
      <c r="P113" s="144">
        <v>0</v>
      </c>
      <c r="Q113" s="144">
        <v>0</v>
      </c>
      <c r="R113" s="144">
        <v>0</v>
      </c>
      <c r="S113" s="144">
        <v>0</v>
      </c>
      <c r="T113" s="144">
        <v>0</v>
      </c>
      <c r="U113" s="144">
        <v>0</v>
      </c>
      <c r="V113" s="144">
        <v>0</v>
      </c>
      <c r="W113" s="144">
        <v>0</v>
      </c>
      <c r="X113" s="144">
        <v>0</v>
      </c>
      <c r="Y113" s="144">
        <v>0</v>
      </c>
      <c r="Z113" s="144">
        <v>0</v>
      </c>
      <c r="AA113" s="144">
        <v>0</v>
      </c>
      <c r="AB113" s="144">
        <v>0</v>
      </c>
      <c r="AC113" s="144">
        <v>4491</v>
      </c>
      <c r="AD113" s="144">
        <v>4491</v>
      </c>
      <c r="AE113" s="144">
        <v>9320</v>
      </c>
      <c r="AF113" s="144">
        <v>6329</v>
      </c>
      <c r="AG113" s="144">
        <v>7155</v>
      </c>
      <c r="AH113" s="144">
        <v>2031</v>
      </c>
      <c r="AI113" s="144"/>
      <c r="AJ113" s="144">
        <f t="shared" si="75"/>
        <v>0</v>
      </c>
      <c r="AK113" s="144">
        <f t="shared" si="75"/>
        <v>0</v>
      </c>
      <c r="AL113" s="144">
        <f t="shared" si="75"/>
        <v>0</v>
      </c>
      <c r="AM113" s="144">
        <f>SUMIFS($E113:$T113,$E$4:$T$4,AM$6)</f>
        <v>0</v>
      </c>
      <c r="AN113" s="144">
        <f t="shared" si="74"/>
        <v>0</v>
      </c>
      <c r="AO113" s="144">
        <f t="shared" si="74"/>
        <v>0</v>
      </c>
      <c r="AP113" s="144">
        <f t="shared" si="74"/>
        <v>6329</v>
      </c>
    </row>
    <row r="114" spans="3:42" s="50" customFormat="1" ht="18">
      <c r="C114" s="145" t="s">
        <v>105</v>
      </c>
      <c r="D114" s="145" t="s">
        <v>528</v>
      </c>
      <c r="E114" s="144">
        <v>0</v>
      </c>
      <c r="F114" s="144">
        <v>0</v>
      </c>
      <c r="G114" s="144">
        <v>0</v>
      </c>
      <c r="H114" s="144">
        <v>0</v>
      </c>
      <c r="I114" s="144">
        <v>0</v>
      </c>
      <c r="J114" s="144">
        <v>2128</v>
      </c>
      <c r="K114" s="144">
        <v>7122</v>
      </c>
      <c r="L114" s="144">
        <v>0</v>
      </c>
      <c r="M114" s="144">
        <v>0</v>
      </c>
      <c r="N114" s="144">
        <v>0</v>
      </c>
      <c r="O114" s="144">
        <v>0</v>
      </c>
      <c r="P114" s="144">
        <v>0</v>
      </c>
      <c r="Q114" s="144">
        <v>0</v>
      </c>
      <c r="R114" s="144">
        <v>0</v>
      </c>
      <c r="S114" s="144">
        <v>0</v>
      </c>
      <c r="T114" s="144">
        <v>0</v>
      </c>
      <c r="U114" s="144">
        <v>0</v>
      </c>
      <c r="V114" s="144">
        <v>0</v>
      </c>
      <c r="W114" s="144">
        <v>0</v>
      </c>
      <c r="X114" s="144">
        <v>0</v>
      </c>
      <c r="Y114" s="144">
        <v>0</v>
      </c>
      <c r="Z114" s="144">
        <v>0</v>
      </c>
      <c r="AA114" s="144">
        <v>0</v>
      </c>
      <c r="AB114" s="144">
        <v>0</v>
      </c>
      <c r="AC114" s="144">
        <v>0</v>
      </c>
      <c r="AD114" s="144">
        <v>0</v>
      </c>
      <c r="AE114" s="144">
        <v>0</v>
      </c>
      <c r="AF114" s="144">
        <v>0</v>
      </c>
      <c r="AG114" s="144">
        <v>0</v>
      </c>
      <c r="AH114" s="144">
        <v>0</v>
      </c>
      <c r="AI114" s="144"/>
      <c r="AJ114" s="144">
        <f t="shared" si="75"/>
        <v>0</v>
      </c>
      <c r="AK114" s="144">
        <f t="shared" si="75"/>
        <v>0</v>
      </c>
      <c r="AL114" s="144">
        <f t="shared" si="75"/>
        <v>0</v>
      </c>
      <c r="AM114" s="144">
        <f>SUMIFS($E114:$T114,$E$4:$T$4,AM$6)</f>
        <v>0</v>
      </c>
      <c r="AN114" s="144">
        <f t="shared" si="74"/>
        <v>0</v>
      </c>
      <c r="AO114" s="144">
        <f t="shared" si="74"/>
        <v>0</v>
      </c>
      <c r="AP114" s="144">
        <f t="shared" si="74"/>
        <v>0</v>
      </c>
    </row>
    <row r="115" spans="3:42" s="50" customFormat="1" ht="18">
      <c r="C115" s="145" t="s">
        <v>109</v>
      </c>
      <c r="D115" s="145" t="s">
        <v>527</v>
      </c>
      <c r="E115" s="144">
        <v>0</v>
      </c>
      <c r="F115" s="144">
        <v>0</v>
      </c>
      <c r="G115" s="144">
        <v>0</v>
      </c>
      <c r="H115" s="144">
        <v>0</v>
      </c>
      <c r="I115" s="144">
        <v>0</v>
      </c>
      <c r="J115" s="144">
        <v>0</v>
      </c>
      <c r="K115" s="144">
        <v>0</v>
      </c>
      <c r="L115" s="144">
        <v>0</v>
      </c>
      <c r="M115" s="144">
        <v>0</v>
      </c>
      <c r="N115" s="144">
        <v>0</v>
      </c>
      <c r="O115" s="144">
        <v>0</v>
      </c>
      <c r="P115" s="144">
        <v>0</v>
      </c>
      <c r="Q115" s="144">
        <v>0</v>
      </c>
      <c r="R115" s="144">
        <v>0</v>
      </c>
      <c r="S115" s="144">
        <v>0</v>
      </c>
      <c r="T115" s="144">
        <v>0</v>
      </c>
      <c r="U115" s="144">
        <v>0</v>
      </c>
      <c r="V115" s="144">
        <v>0</v>
      </c>
      <c r="W115" s="144">
        <v>0</v>
      </c>
      <c r="X115" s="144">
        <v>0</v>
      </c>
      <c r="Y115" s="144">
        <v>0</v>
      </c>
      <c r="Z115" s="144">
        <v>0</v>
      </c>
      <c r="AA115" s="144">
        <v>0</v>
      </c>
      <c r="AB115" s="144">
        <v>0</v>
      </c>
      <c r="AC115" s="144">
        <v>0</v>
      </c>
      <c r="AD115" s="144">
        <v>0</v>
      </c>
      <c r="AE115" s="144">
        <v>0</v>
      </c>
      <c r="AF115" s="144">
        <v>0</v>
      </c>
      <c r="AG115" s="144">
        <v>0</v>
      </c>
      <c r="AH115" s="144">
        <v>0</v>
      </c>
      <c r="AI115" s="144"/>
      <c r="AJ115" s="144">
        <f t="shared" si="72"/>
        <v>0</v>
      </c>
      <c r="AK115" s="144">
        <f t="shared" si="72"/>
        <v>0</v>
      </c>
      <c r="AL115" s="144">
        <f t="shared" si="72"/>
        <v>0</v>
      </c>
      <c r="AM115" s="144">
        <f t="shared" si="73"/>
        <v>0</v>
      </c>
      <c r="AN115" s="144">
        <f t="shared" si="74"/>
        <v>0</v>
      </c>
      <c r="AO115" s="144">
        <f t="shared" si="74"/>
        <v>0</v>
      </c>
      <c r="AP115" s="144">
        <f t="shared" si="74"/>
        <v>0</v>
      </c>
    </row>
    <row r="116" spans="3:42" s="50" customFormat="1" ht="18">
      <c r="C116" s="145" t="s">
        <v>110</v>
      </c>
      <c r="D116" s="145" t="s">
        <v>484</v>
      </c>
      <c r="E116" s="144">
        <v>0</v>
      </c>
      <c r="F116" s="144">
        <v>0</v>
      </c>
      <c r="G116" s="144">
        <v>0</v>
      </c>
      <c r="H116" s="144">
        <v>0</v>
      </c>
      <c r="I116" s="144">
        <v>0</v>
      </c>
      <c r="J116" s="144">
        <v>0</v>
      </c>
      <c r="K116" s="144">
        <v>0</v>
      </c>
      <c r="L116" s="144">
        <v>4686</v>
      </c>
      <c r="M116" s="144">
        <v>4686</v>
      </c>
      <c r="N116" s="144">
        <v>337.22789</v>
      </c>
      <c r="O116" s="144">
        <v>21</v>
      </c>
      <c r="P116" s="144">
        <v>21</v>
      </c>
      <c r="Q116" s="144">
        <v>21</v>
      </c>
      <c r="R116" s="144">
        <v>19</v>
      </c>
      <c r="S116" s="144">
        <v>19</v>
      </c>
      <c r="T116" s="144">
        <v>19</v>
      </c>
      <c r="U116" s="144">
        <v>19</v>
      </c>
      <c r="V116" s="144">
        <v>19</v>
      </c>
      <c r="W116" s="144">
        <v>19</v>
      </c>
      <c r="X116" s="144">
        <v>19</v>
      </c>
      <c r="Y116" s="144">
        <v>19</v>
      </c>
      <c r="Z116" s="144">
        <v>14</v>
      </c>
      <c r="AA116" s="144">
        <v>14</v>
      </c>
      <c r="AB116" s="144">
        <v>0</v>
      </c>
      <c r="AC116" s="144">
        <v>0</v>
      </c>
      <c r="AD116" s="144">
        <v>0</v>
      </c>
      <c r="AE116" s="144">
        <v>0</v>
      </c>
      <c r="AF116" s="144">
        <v>0</v>
      </c>
      <c r="AG116" s="144">
        <v>0</v>
      </c>
      <c r="AH116" s="144">
        <v>0</v>
      </c>
      <c r="AI116" s="144"/>
      <c r="AJ116" s="144">
        <f t="shared" si="72"/>
        <v>0</v>
      </c>
      <c r="AK116" s="144">
        <f t="shared" si="72"/>
        <v>4686</v>
      </c>
      <c r="AL116" s="144">
        <f t="shared" si="72"/>
        <v>21</v>
      </c>
      <c r="AM116" s="144">
        <f t="shared" si="73"/>
        <v>19</v>
      </c>
      <c r="AN116" s="144">
        <f t="shared" si="74"/>
        <v>19</v>
      </c>
      <c r="AO116" s="144">
        <f t="shared" si="74"/>
        <v>0</v>
      </c>
      <c r="AP116" s="144">
        <f t="shared" si="74"/>
        <v>0</v>
      </c>
    </row>
    <row r="117" spans="3:42" s="50" customFormat="1" ht="18">
      <c r="C117" s="145" t="s">
        <v>112</v>
      </c>
      <c r="D117" s="145" t="s">
        <v>160</v>
      </c>
      <c r="E117" s="144">
        <v>0</v>
      </c>
      <c r="F117" s="144">
        <v>0</v>
      </c>
      <c r="G117" s="144">
        <v>0</v>
      </c>
      <c r="H117" s="144">
        <v>0</v>
      </c>
      <c r="I117" s="144">
        <v>0</v>
      </c>
      <c r="J117" s="144">
        <v>0</v>
      </c>
      <c r="K117" s="144">
        <v>0</v>
      </c>
      <c r="L117" s="144">
        <v>0</v>
      </c>
      <c r="M117" s="144">
        <v>0</v>
      </c>
      <c r="N117" s="144">
        <v>0</v>
      </c>
      <c r="O117" s="144">
        <v>0</v>
      </c>
      <c r="P117" s="144">
        <v>0</v>
      </c>
      <c r="Q117" s="144">
        <v>0</v>
      </c>
      <c r="R117" s="144">
        <v>5195</v>
      </c>
      <c r="S117" s="144">
        <v>5195</v>
      </c>
      <c r="T117" s="144">
        <v>8034</v>
      </c>
      <c r="U117" s="144">
        <v>8035</v>
      </c>
      <c r="V117" s="144">
        <v>27965</v>
      </c>
      <c r="W117" s="144">
        <v>23837</v>
      </c>
      <c r="X117" s="144">
        <v>37839</v>
      </c>
      <c r="Y117" s="144">
        <v>37839</v>
      </c>
      <c r="Z117" s="144">
        <v>3986</v>
      </c>
      <c r="AA117" s="144">
        <v>0</v>
      </c>
      <c r="AB117" s="144">
        <v>0</v>
      </c>
      <c r="AC117" s="144">
        <v>0</v>
      </c>
      <c r="AD117" s="144">
        <v>0</v>
      </c>
      <c r="AE117" s="144">
        <v>0</v>
      </c>
      <c r="AF117" s="144">
        <v>0</v>
      </c>
      <c r="AG117" s="144">
        <v>0</v>
      </c>
      <c r="AH117" s="144">
        <v>0</v>
      </c>
      <c r="AI117" s="144"/>
      <c r="AJ117" s="144">
        <f t="shared" si="72"/>
        <v>0</v>
      </c>
      <c r="AK117" s="144">
        <f t="shared" si="72"/>
        <v>0</v>
      </c>
      <c r="AL117" s="144">
        <f t="shared" si="72"/>
        <v>0</v>
      </c>
      <c r="AM117" s="144">
        <f t="shared" si="73"/>
        <v>8034</v>
      </c>
      <c r="AN117" s="144">
        <f t="shared" si="74"/>
        <v>37839</v>
      </c>
      <c r="AO117" s="144">
        <f t="shared" si="74"/>
        <v>0</v>
      </c>
      <c r="AP117" s="144">
        <f t="shared" si="74"/>
        <v>0</v>
      </c>
    </row>
    <row r="118" spans="3:42" s="50" customFormat="1" ht="18">
      <c r="C118" s="145" t="s">
        <v>132</v>
      </c>
      <c r="D118" s="145" t="s">
        <v>164</v>
      </c>
      <c r="E118" s="144">
        <v>0</v>
      </c>
      <c r="F118" s="144">
        <v>0</v>
      </c>
      <c r="G118" s="144">
        <v>0</v>
      </c>
      <c r="H118" s="144">
        <v>0</v>
      </c>
      <c r="I118" s="144">
        <v>0</v>
      </c>
      <c r="J118" s="144">
        <v>0</v>
      </c>
      <c r="K118" s="144">
        <v>0</v>
      </c>
      <c r="L118" s="144">
        <v>0</v>
      </c>
      <c r="M118" s="144">
        <v>0</v>
      </c>
      <c r="N118" s="144">
        <v>0</v>
      </c>
      <c r="O118" s="144">
        <v>0</v>
      </c>
      <c r="P118" s="144">
        <v>0</v>
      </c>
      <c r="Q118" s="144">
        <v>0</v>
      </c>
      <c r="R118" s="144">
        <v>0</v>
      </c>
      <c r="S118" s="144">
        <v>0</v>
      </c>
      <c r="T118" s="144">
        <v>0</v>
      </c>
      <c r="U118" s="144">
        <v>0</v>
      </c>
      <c r="V118" s="144">
        <v>0</v>
      </c>
      <c r="W118" s="144">
        <v>0</v>
      </c>
      <c r="X118" s="144">
        <v>0</v>
      </c>
      <c r="Y118" s="144">
        <v>0</v>
      </c>
      <c r="Z118" s="144">
        <v>0</v>
      </c>
      <c r="AA118" s="144">
        <v>0</v>
      </c>
      <c r="AB118" s="144">
        <v>4491</v>
      </c>
      <c r="AC118" s="144">
        <v>0</v>
      </c>
      <c r="AD118" s="144">
        <v>0</v>
      </c>
      <c r="AE118" s="144">
        <v>0</v>
      </c>
      <c r="AF118" s="144">
        <v>0</v>
      </c>
      <c r="AG118" s="144">
        <v>0</v>
      </c>
      <c r="AH118" s="144">
        <v>0</v>
      </c>
      <c r="AI118" s="144"/>
      <c r="AJ118" s="144">
        <f t="shared" si="72"/>
        <v>0</v>
      </c>
      <c r="AK118" s="144">
        <f t="shared" si="72"/>
        <v>0</v>
      </c>
      <c r="AL118" s="144">
        <f t="shared" si="72"/>
        <v>0</v>
      </c>
      <c r="AM118" s="144">
        <f t="shared" si="73"/>
        <v>0</v>
      </c>
      <c r="AN118" s="144">
        <f t="shared" si="74"/>
        <v>0</v>
      </c>
      <c r="AO118" s="144">
        <f t="shared" si="74"/>
        <v>4491</v>
      </c>
      <c r="AP118" s="144">
        <f t="shared" si="74"/>
        <v>0</v>
      </c>
    </row>
    <row r="119" spans="3:42" s="50" customFormat="1" ht="18">
      <c r="C119" s="145" t="s">
        <v>94</v>
      </c>
      <c r="D119" s="145" t="s">
        <v>146</v>
      </c>
      <c r="E119" s="144">
        <v>0</v>
      </c>
      <c r="F119" s="144">
        <v>0</v>
      </c>
      <c r="G119" s="144">
        <v>0</v>
      </c>
      <c r="H119" s="144">
        <v>0</v>
      </c>
      <c r="I119" s="144">
        <v>0</v>
      </c>
      <c r="J119" s="144">
        <v>0</v>
      </c>
      <c r="K119" s="144">
        <v>0</v>
      </c>
      <c r="L119" s="144">
        <v>0</v>
      </c>
      <c r="M119" s="144">
        <v>0</v>
      </c>
      <c r="N119" s="144">
        <v>0</v>
      </c>
      <c r="O119" s="144">
        <v>0</v>
      </c>
      <c r="P119" s="144">
        <v>0</v>
      </c>
      <c r="Q119" s="144">
        <v>0</v>
      </c>
      <c r="R119" s="144">
        <v>38</v>
      </c>
      <c r="S119" s="144">
        <v>376</v>
      </c>
      <c r="T119" s="144">
        <v>861</v>
      </c>
      <c r="U119" s="144">
        <v>542</v>
      </c>
      <c r="V119" s="144">
        <v>317</v>
      </c>
      <c r="W119" s="144">
        <v>213</v>
      </c>
      <c r="X119" s="144">
        <v>161</v>
      </c>
      <c r="Y119" s="144">
        <v>518</v>
      </c>
      <c r="Z119" s="144">
        <v>72</v>
      </c>
      <c r="AA119" s="144">
        <v>23</v>
      </c>
      <c r="AB119" s="144">
        <v>42</v>
      </c>
      <c r="AC119" s="144">
        <v>0</v>
      </c>
      <c r="AD119" s="144">
        <v>0</v>
      </c>
      <c r="AE119" s="144">
        <v>0</v>
      </c>
      <c r="AF119" s="144">
        <v>0</v>
      </c>
      <c r="AG119" s="144">
        <v>0</v>
      </c>
      <c r="AH119" s="144">
        <v>0</v>
      </c>
      <c r="AI119" s="144"/>
      <c r="AJ119" s="144">
        <f t="shared" si="72"/>
        <v>0</v>
      </c>
      <c r="AK119" s="144">
        <f t="shared" si="72"/>
        <v>0</v>
      </c>
      <c r="AL119" s="144">
        <f t="shared" si="72"/>
        <v>0</v>
      </c>
      <c r="AM119" s="144">
        <f t="shared" si="73"/>
        <v>861</v>
      </c>
      <c r="AN119" s="144">
        <f t="shared" si="74"/>
        <v>161</v>
      </c>
      <c r="AO119" s="144">
        <f t="shared" si="74"/>
        <v>42</v>
      </c>
      <c r="AP119" s="144">
        <f t="shared" si="74"/>
        <v>0</v>
      </c>
    </row>
    <row r="120" spans="3:42" s="50" customFormat="1" ht="18">
      <c r="C120" s="145" t="s">
        <v>269</v>
      </c>
      <c r="D120" s="145" t="s">
        <v>270</v>
      </c>
      <c r="E120" s="144"/>
      <c r="F120" s="144"/>
      <c r="G120" s="144"/>
      <c r="H120" s="144"/>
      <c r="I120" s="144"/>
      <c r="J120" s="144"/>
      <c r="K120" s="144"/>
      <c r="L120" s="144"/>
      <c r="M120" s="144"/>
      <c r="N120" s="144"/>
      <c r="O120" s="144"/>
      <c r="P120" s="144"/>
      <c r="Q120" s="144"/>
      <c r="R120" s="144"/>
      <c r="S120" s="144"/>
      <c r="T120" s="144">
        <v>0</v>
      </c>
      <c r="U120" s="144">
        <v>0</v>
      </c>
      <c r="V120" s="144">
        <v>0</v>
      </c>
      <c r="W120" s="144">
        <v>0</v>
      </c>
      <c r="X120" s="144">
        <v>0</v>
      </c>
      <c r="Y120" s="144">
        <v>0</v>
      </c>
      <c r="Z120" s="144">
        <v>0</v>
      </c>
      <c r="AA120" s="144">
        <v>0</v>
      </c>
      <c r="AB120" s="144">
        <v>0</v>
      </c>
      <c r="AC120" s="144">
        <v>0</v>
      </c>
      <c r="AD120" s="144">
        <v>0</v>
      </c>
      <c r="AE120" s="144">
        <v>0</v>
      </c>
      <c r="AF120" s="144">
        <v>0</v>
      </c>
      <c r="AG120" s="144">
        <v>0</v>
      </c>
      <c r="AH120" s="144">
        <v>0</v>
      </c>
      <c r="AI120" s="144"/>
      <c r="AJ120" s="144">
        <f t="shared" si="72"/>
        <v>0</v>
      </c>
      <c r="AK120" s="144">
        <f t="shared" si="72"/>
        <v>0</v>
      </c>
      <c r="AL120" s="144">
        <f t="shared" si="72"/>
        <v>0</v>
      </c>
      <c r="AM120" s="144">
        <f t="shared" si="73"/>
        <v>0</v>
      </c>
      <c r="AN120" s="144">
        <f t="shared" si="74"/>
        <v>0</v>
      </c>
      <c r="AO120" s="144">
        <f t="shared" si="74"/>
        <v>0</v>
      </c>
      <c r="AP120" s="144">
        <f t="shared" si="74"/>
        <v>0</v>
      </c>
    </row>
    <row r="121" spans="3:42" s="50" customFormat="1" ht="18">
      <c r="C121" s="145" t="s">
        <v>113</v>
      </c>
      <c r="D121" s="145" t="s">
        <v>161</v>
      </c>
      <c r="E121" s="144">
        <v>0</v>
      </c>
      <c r="F121" s="144">
        <v>0</v>
      </c>
      <c r="G121" s="144">
        <v>0</v>
      </c>
      <c r="H121" s="144">
        <v>102</v>
      </c>
      <c r="I121" s="144">
        <v>3</v>
      </c>
      <c r="J121" s="144">
        <v>27</v>
      </c>
      <c r="K121" s="144">
        <v>14</v>
      </c>
      <c r="L121" s="144">
        <v>36</v>
      </c>
      <c r="M121" s="144">
        <v>76</v>
      </c>
      <c r="N121" s="144">
        <v>567</v>
      </c>
      <c r="O121" s="144">
        <v>661</v>
      </c>
      <c r="P121" s="144">
        <v>3804</v>
      </c>
      <c r="Q121" s="144">
        <v>3940</v>
      </c>
      <c r="R121" s="144">
        <v>1072</v>
      </c>
      <c r="S121" s="144">
        <v>316</v>
      </c>
      <c r="T121" s="144">
        <v>3354</v>
      </c>
      <c r="U121" s="144">
        <v>1669</v>
      </c>
      <c r="V121" s="144">
        <v>1231</v>
      </c>
      <c r="W121" s="144">
        <v>1010</v>
      </c>
      <c r="X121" s="144">
        <v>1747</v>
      </c>
      <c r="Y121" s="144">
        <v>793</v>
      </c>
      <c r="Z121" s="144">
        <v>3548</v>
      </c>
      <c r="AA121" s="144">
        <v>6646</v>
      </c>
      <c r="AB121" s="144">
        <v>6662</v>
      </c>
      <c r="AC121" s="144">
        <v>6344</v>
      </c>
      <c r="AD121" s="144">
        <v>1278</v>
      </c>
      <c r="AE121" s="144">
        <v>2464</v>
      </c>
      <c r="AF121" s="144">
        <v>2620</v>
      </c>
      <c r="AG121" s="144">
        <v>2778</v>
      </c>
      <c r="AH121" s="144">
        <v>3091</v>
      </c>
      <c r="AI121" s="144"/>
      <c r="AJ121" s="144">
        <f t="shared" si="72"/>
        <v>102</v>
      </c>
      <c r="AK121" s="144">
        <f t="shared" si="72"/>
        <v>36</v>
      </c>
      <c r="AL121" s="144">
        <f t="shared" si="72"/>
        <v>3804</v>
      </c>
      <c r="AM121" s="144">
        <f t="shared" si="73"/>
        <v>3354</v>
      </c>
      <c r="AN121" s="144">
        <f t="shared" si="74"/>
        <v>1747</v>
      </c>
      <c r="AO121" s="144">
        <f t="shared" si="74"/>
        <v>6662</v>
      </c>
      <c r="AP121" s="144">
        <f t="shared" si="74"/>
        <v>2620</v>
      </c>
    </row>
    <row r="122" spans="3:42" s="50" customFormat="1" ht="7.5" customHeight="1">
      <c r="C122" s="145"/>
      <c r="D122" s="145"/>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row>
    <row r="123" spans="3:42" s="50" customFormat="1" ht="18">
      <c r="C123" s="145" t="s">
        <v>305</v>
      </c>
      <c r="D123" s="145" t="s">
        <v>306</v>
      </c>
      <c r="E123" s="144"/>
      <c r="F123" s="144"/>
      <c r="G123" s="144"/>
      <c r="H123" s="144"/>
      <c r="I123" s="144"/>
      <c r="J123" s="144"/>
      <c r="K123" s="144"/>
      <c r="L123" s="144"/>
      <c r="M123" s="144"/>
      <c r="N123" s="144"/>
      <c r="O123" s="144"/>
      <c r="P123" s="144"/>
      <c r="Q123" s="144"/>
      <c r="R123" s="144"/>
      <c r="S123" s="144"/>
      <c r="T123" s="144"/>
      <c r="U123" s="144"/>
      <c r="V123" s="144">
        <v>0</v>
      </c>
      <c r="W123" s="144">
        <v>0</v>
      </c>
      <c r="X123" s="144">
        <v>0</v>
      </c>
      <c r="Y123" s="144">
        <v>0</v>
      </c>
      <c r="Z123" s="144">
        <v>0</v>
      </c>
      <c r="AA123" s="144">
        <v>0</v>
      </c>
      <c r="AB123" s="144">
        <v>0</v>
      </c>
      <c r="AC123" s="144">
        <v>0</v>
      </c>
      <c r="AD123" s="144">
        <v>0</v>
      </c>
      <c r="AE123" s="144">
        <v>0</v>
      </c>
      <c r="AF123" s="144">
        <v>0</v>
      </c>
      <c r="AG123" s="144">
        <v>0</v>
      </c>
      <c r="AH123" s="144">
        <v>0</v>
      </c>
      <c r="AI123" s="144"/>
      <c r="AJ123" s="144">
        <f>SUMIFS($E123:$R123,$E$4:$R$4,AJ$6)</f>
        <v>0</v>
      </c>
      <c r="AK123" s="144">
        <f>SUMIFS($E123:$R123,$E$4:$R$4,AK$6)</f>
        <v>0</v>
      </c>
      <c r="AL123" s="144">
        <f>SUMIFS($E123:$R123,$E$4:$R$4,AL$6)</f>
        <v>0</v>
      </c>
      <c r="AM123" s="144">
        <f>SUMIFS($E123:$T123,$E$4:$T$4,AM$6)</f>
        <v>0</v>
      </c>
      <c r="AN123" s="144">
        <f>SUMIFS($E123:$AI123,$E$4:$AI$4,AN$6)</f>
        <v>0</v>
      </c>
      <c r="AO123" s="144">
        <f>SUMIFS($E123:$AI123,$E$4:$AI$4,AO$6)</f>
        <v>0</v>
      </c>
      <c r="AP123" s="144">
        <f>SUMIFS($E123:$AI123,$E$4:$AI$4,AP$6)</f>
        <v>0</v>
      </c>
    </row>
    <row r="124" spans="3:42" s="50" customFormat="1" ht="7.5" customHeight="1">
      <c r="C124" s="145"/>
      <c r="D124" s="145"/>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row>
    <row r="125" spans="3:42" s="62" customFormat="1" ht="18">
      <c r="C125" s="200" t="s">
        <v>114</v>
      </c>
      <c r="D125" s="201" t="s">
        <v>162</v>
      </c>
      <c r="E125" s="202">
        <v>0</v>
      </c>
      <c r="F125" s="202">
        <v>0</v>
      </c>
      <c r="G125" s="202">
        <v>0</v>
      </c>
      <c r="H125" s="202">
        <v>12236</v>
      </c>
      <c r="I125" s="202">
        <v>10246</v>
      </c>
      <c r="J125" s="202">
        <v>12773</v>
      </c>
      <c r="K125" s="202">
        <v>17747</v>
      </c>
      <c r="L125" s="202">
        <v>19134</v>
      </c>
      <c r="M125" s="202">
        <v>18868</v>
      </c>
      <c r="N125" s="202">
        <v>19079.327969999998</v>
      </c>
      <c r="O125" s="202">
        <v>24619</v>
      </c>
      <c r="P125" s="202">
        <v>63115</v>
      </c>
      <c r="Q125" s="202">
        <v>41740</v>
      </c>
      <c r="R125" s="202">
        <v>55456</v>
      </c>
      <c r="S125" s="202">
        <f t="shared" ref="S125:AH125" si="76">SUM(S104:S121)</f>
        <v>57472</v>
      </c>
      <c r="T125" s="202">
        <f t="shared" si="76"/>
        <v>68443</v>
      </c>
      <c r="U125" s="202">
        <f t="shared" si="76"/>
        <v>52752</v>
      </c>
      <c r="V125" s="202">
        <f t="shared" si="76"/>
        <v>72544</v>
      </c>
      <c r="W125" s="202">
        <f t="shared" si="76"/>
        <v>67858</v>
      </c>
      <c r="X125" s="202">
        <f t="shared" si="76"/>
        <v>110700</v>
      </c>
      <c r="Y125" s="202">
        <f t="shared" si="76"/>
        <v>80112</v>
      </c>
      <c r="Z125" s="202">
        <f t="shared" si="76"/>
        <v>53066</v>
      </c>
      <c r="AA125" s="202">
        <f t="shared" si="76"/>
        <v>61321</v>
      </c>
      <c r="AB125" s="202">
        <f t="shared" si="76"/>
        <v>69714</v>
      </c>
      <c r="AC125" s="202">
        <f t="shared" si="76"/>
        <v>67079</v>
      </c>
      <c r="AD125" s="202">
        <f t="shared" si="76"/>
        <v>55719</v>
      </c>
      <c r="AE125" s="202">
        <f t="shared" ref="AE125" si="77">SUM(AE104:AE121)</f>
        <v>59722</v>
      </c>
      <c r="AF125" s="202">
        <f t="shared" si="76"/>
        <v>69429</v>
      </c>
      <c r="AG125" s="202">
        <f t="shared" si="76"/>
        <v>52444</v>
      </c>
      <c r="AH125" s="202">
        <f t="shared" si="76"/>
        <v>60500</v>
      </c>
      <c r="AI125" s="143"/>
      <c r="AJ125" s="202">
        <f>SUMIFS($E125:$R125,$E$4:$R$4,AJ$6)</f>
        <v>12236</v>
      </c>
      <c r="AK125" s="202">
        <f>SUMIFS($E125:$R125,$E$4:$R$4,AK$6)</f>
        <v>19134</v>
      </c>
      <c r="AL125" s="202">
        <f>SUMIFS($E125:$R125,$E$4:$R$4,AL$6)</f>
        <v>63115</v>
      </c>
      <c r="AM125" s="202">
        <f>SUMIFS($E125:$T125,$E$4:$T$4,AM$6)</f>
        <v>68443</v>
      </c>
      <c r="AN125" s="202">
        <f>SUMIFS($E125:$AI125,$E$4:$AI$4,AN$6)</f>
        <v>110700</v>
      </c>
      <c r="AO125" s="202">
        <f>SUMIFS($E125:$AI125,$E$4:$AI$4,AO$6)</f>
        <v>69714</v>
      </c>
      <c r="AP125" s="202">
        <f>SUMIFS($E125:$AI125,$E$4:$AI$4,AP$6)</f>
        <v>69429</v>
      </c>
    </row>
    <row r="126" spans="3:42" s="47" customFormat="1" ht="6" customHeight="1">
      <c r="D126" s="57"/>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c r="AB126" s="139"/>
      <c r="AC126" s="139"/>
      <c r="AD126" s="139"/>
      <c r="AE126" s="139"/>
      <c r="AF126" s="139"/>
      <c r="AG126" s="139"/>
      <c r="AH126" s="139"/>
      <c r="AI126" s="139"/>
      <c r="AJ126" s="139"/>
      <c r="AK126" s="139"/>
      <c r="AL126" s="139"/>
      <c r="AM126" s="139"/>
      <c r="AN126" s="139"/>
      <c r="AO126" s="139"/>
      <c r="AP126" s="139"/>
    </row>
    <row r="127" spans="3:42" s="62" customFormat="1" ht="18">
      <c r="C127" s="141" t="s">
        <v>129</v>
      </c>
      <c r="D127" s="141" t="s">
        <v>163</v>
      </c>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c r="AH127" s="143"/>
      <c r="AI127" s="143"/>
      <c r="AJ127" s="143"/>
      <c r="AK127" s="143"/>
      <c r="AL127" s="143"/>
      <c r="AM127" s="143"/>
      <c r="AN127" s="143"/>
      <c r="AO127" s="143"/>
      <c r="AP127" s="143"/>
    </row>
    <row r="128" spans="3:42" s="50" customFormat="1" ht="18">
      <c r="C128" s="145" t="s">
        <v>108</v>
      </c>
      <c r="D128" s="145" t="s">
        <v>158</v>
      </c>
      <c r="E128" s="144">
        <v>0</v>
      </c>
      <c r="F128" s="144">
        <v>0</v>
      </c>
      <c r="G128" s="144">
        <v>0</v>
      </c>
      <c r="H128" s="144">
        <v>1275</v>
      </c>
      <c r="I128" s="144">
        <v>933</v>
      </c>
      <c r="J128" s="144">
        <v>0</v>
      </c>
      <c r="K128" s="144">
        <v>0</v>
      </c>
      <c r="L128" s="144">
        <v>0</v>
      </c>
      <c r="M128" s="144">
        <v>0</v>
      </c>
      <c r="N128" s="144">
        <v>0</v>
      </c>
      <c r="O128" s="144">
        <v>998</v>
      </c>
      <c r="P128" s="144">
        <v>841</v>
      </c>
      <c r="Q128" s="144">
        <v>689</v>
      </c>
      <c r="R128" s="144">
        <v>542</v>
      </c>
      <c r="S128" s="144">
        <v>0</v>
      </c>
      <c r="T128" s="144">
        <v>0</v>
      </c>
      <c r="U128" s="144">
        <v>0</v>
      </c>
      <c r="V128" s="144">
        <v>0</v>
      </c>
      <c r="W128" s="144">
        <v>0</v>
      </c>
      <c r="X128" s="144">
        <v>0</v>
      </c>
      <c r="Y128" s="144">
        <v>0</v>
      </c>
      <c r="Z128" s="144">
        <v>0</v>
      </c>
      <c r="AA128" s="144">
        <v>0</v>
      </c>
      <c r="AB128" s="144">
        <v>0</v>
      </c>
      <c r="AC128" s="144">
        <v>0</v>
      </c>
      <c r="AD128" s="144">
        <v>0</v>
      </c>
      <c r="AE128" s="144">
        <v>0</v>
      </c>
      <c r="AF128" s="144">
        <v>0</v>
      </c>
      <c r="AG128" s="144">
        <v>0</v>
      </c>
      <c r="AH128" s="144">
        <v>0</v>
      </c>
      <c r="AI128" s="144"/>
      <c r="AJ128" s="144">
        <f t="shared" ref="AJ128:AL139" si="78">SUMIFS($E128:$R128,$E$4:$R$4,AJ$6)</f>
        <v>1275</v>
      </c>
      <c r="AK128" s="144">
        <f t="shared" si="78"/>
        <v>0</v>
      </c>
      <c r="AL128" s="144">
        <f t="shared" si="78"/>
        <v>841</v>
      </c>
      <c r="AM128" s="144">
        <f t="shared" ref="AM128:AM139" si="79">SUMIFS($E128:$T128,$E$4:$T$4,AM$6)</f>
        <v>0</v>
      </c>
      <c r="AN128" s="144">
        <f t="shared" ref="AN128:AP139" si="80">SUMIFS($E128:$AI128,$E$4:$AI$4,AN$6)</f>
        <v>0</v>
      </c>
      <c r="AO128" s="144">
        <f t="shared" si="80"/>
        <v>0</v>
      </c>
      <c r="AP128" s="144">
        <f t="shared" si="80"/>
        <v>0</v>
      </c>
    </row>
    <row r="129" spans="3:42" s="50" customFormat="1" ht="18">
      <c r="C129" s="145" t="s">
        <v>329</v>
      </c>
      <c r="D129" s="145" t="s">
        <v>309</v>
      </c>
      <c r="E129" s="144">
        <v>0</v>
      </c>
      <c r="F129" s="144">
        <v>0</v>
      </c>
      <c r="G129" s="144">
        <v>0</v>
      </c>
      <c r="H129" s="144">
        <v>1407</v>
      </c>
      <c r="I129" s="144">
        <v>931</v>
      </c>
      <c r="J129" s="144">
        <v>724</v>
      </c>
      <c r="K129" s="144">
        <v>219</v>
      </c>
      <c r="L129" s="144">
        <v>538</v>
      </c>
      <c r="M129" s="144">
        <v>371</v>
      </c>
      <c r="N129" s="144">
        <v>499.65146999999996</v>
      </c>
      <c r="O129" s="144">
        <v>607</v>
      </c>
      <c r="P129" s="144">
        <v>2093</v>
      </c>
      <c r="Q129" s="144">
        <v>753</v>
      </c>
      <c r="R129" s="144">
        <v>792</v>
      </c>
      <c r="S129" s="144">
        <v>847</v>
      </c>
      <c r="T129" s="144">
        <v>954</v>
      </c>
      <c r="U129" s="144">
        <v>757</v>
      </c>
      <c r="V129" s="144">
        <v>765</v>
      </c>
      <c r="W129" s="144">
        <v>281</v>
      </c>
      <c r="X129" s="144">
        <v>409</v>
      </c>
      <c r="Y129" s="144">
        <v>266</v>
      </c>
      <c r="Z129" s="144">
        <v>349</v>
      </c>
      <c r="AA129" s="144">
        <v>249</v>
      </c>
      <c r="AB129" s="144">
        <v>0</v>
      </c>
      <c r="AC129" s="144">
        <v>485</v>
      </c>
      <c r="AD129" s="144">
        <v>0</v>
      </c>
      <c r="AE129" s="144">
        <v>0</v>
      </c>
      <c r="AF129" s="144">
        <v>0</v>
      </c>
      <c r="AG129" s="144">
        <v>0</v>
      </c>
      <c r="AH129" s="144">
        <v>0</v>
      </c>
      <c r="AI129" s="144"/>
      <c r="AJ129" s="144">
        <f t="shared" si="78"/>
        <v>1407</v>
      </c>
      <c r="AK129" s="144">
        <f t="shared" si="78"/>
        <v>538</v>
      </c>
      <c r="AL129" s="144">
        <f t="shared" si="78"/>
        <v>2093</v>
      </c>
      <c r="AM129" s="144">
        <f t="shared" si="79"/>
        <v>954</v>
      </c>
      <c r="AN129" s="144">
        <f t="shared" si="80"/>
        <v>409</v>
      </c>
      <c r="AO129" s="144">
        <f t="shared" si="80"/>
        <v>0</v>
      </c>
      <c r="AP129" s="144">
        <f t="shared" si="80"/>
        <v>0</v>
      </c>
    </row>
    <row r="130" spans="3:42" s="50" customFormat="1" ht="18">
      <c r="C130" s="145" t="s">
        <v>115</v>
      </c>
      <c r="D130" s="145" t="s">
        <v>145</v>
      </c>
      <c r="E130" s="144">
        <v>0</v>
      </c>
      <c r="F130" s="144">
        <v>0</v>
      </c>
      <c r="G130" s="144">
        <v>0</v>
      </c>
      <c r="H130" s="144">
        <v>0</v>
      </c>
      <c r="I130" s="144">
        <v>0</v>
      </c>
      <c r="J130" s="144">
        <v>0</v>
      </c>
      <c r="K130" s="144">
        <v>0</v>
      </c>
      <c r="L130" s="144">
        <v>0</v>
      </c>
      <c r="M130" s="144">
        <v>0</v>
      </c>
      <c r="N130" s="144">
        <v>0</v>
      </c>
      <c r="O130" s="144">
        <v>0</v>
      </c>
      <c r="P130" s="144">
        <v>0</v>
      </c>
      <c r="Q130" s="144">
        <v>0</v>
      </c>
      <c r="R130" s="144">
        <v>0</v>
      </c>
      <c r="S130" s="144">
        <v>0</v>
      </c>
      <c r="T130" s="144">
        <v>0</v>
      </c>
      <c r="U130" s="144">
        <v>0</v>
      </c>
      <c r="V130" s="144">
        <v>0</v>
      </c>
      <c r="W130" s="144">
        <v>0</v>
      </c>
      <c r="X130" s="144">
        <v>0</v>
      </c>
      <c r="Y130" s="144">
        <v>0</v>
      </c>
      <c r="Z130" s="144">
        <v>0</v>
      </c>
      <c r="AA130" s="144">
        <v>0</v>
      </c>
      <c r="AB130" s="144">
        <v>0</v>
      </c>
      <c r="AC130" s="144">
        <v>0</v>
      </c>
      <c r="AD130" s="144">
        <v>0</v>
      </c>
      <c r="AE130" s="144">
        <v>0</v>
      </c>
      <c r="AF130" s="144">
        <v>0</v>
      </c>
      <c r="AG130" s="144">
        <v>0</v>
      </c>
      <c r="AH130" s="144">
        <v>0</v>
      </c>
      <c r="AI130" s="144"/>
      <c r="AJ130" s="144">
        <f t="shared" si="78"/>
        <v>0</v>
      </c>
      <c r="AK130" s="144">
        <f t="shared" si="78"/>
        <v>0</v>
      </c>
      <c r="AL130" s="144">
        <f t="shared" si="78"/>
        <v>0</v>
      </c>
      <c r="AM130" s="144">
        <f t="shared" si="79"/>
        <v>0</v>
      </c>
      <c r="AN130" s="144">
        <f t="shared" si="80"/>
        <v>0</v>
      </c>
      <c r="AO130" s="144">
        <f t="shared" si="80"/>
        <v>0</v>
      </c>
      <c r="AP130" s="144">
        <f t="shared" si="80"/>
        <v>0</v>
      </c>
    </row>
    <row r="131" spans="3:42" s="50" customFormat="1" ht="18">
      <c r="C131" s="145" t="s">
        <v>404</v>
      </c>
      <c r="D131" s="145" t="s">
        <v>524</v>
      </c>
      <c r="E131" s="144">
        <v>0</v>
      </c>
      <c r="F131" s="144">
        <v>0</v>
      </c>
      <c r="G131" s="144">
        <v>0</v>
      </c>
      <c r="H131" s="144">
        <v>0</v>
      </c>
      <c r="I131" s="144">
        <v>0</v>
      </c>
      <c r="J131" s="144">
        <v>0</v>
      </c>
      <c r="K131" s="144">
        <v>0</v>
      </c>
      <c r="L131" s="144">
        <v>0</v>
      </c>
      <c r="M131" s="144">
        <v>0</v>
      </c>
      <c r="N131" s="144">
        <v>226.60338000000002</v>
      </c>
      <c r="O131" s="144">
        <v>441</v>
      </c>
      <c r="P131" s="144">
        <v>556</v>
      </c>
      <c r="Q131" s="144">
        <v>641</v>
      </c>
      <c r="R131" s="144">
        <v>1017</v>
      </c>
      <c r="S131" s="144">
        <v>2483</v>
      </c>
      <c r="T131" s="144">
        <v>3895</v>
      </c>
      <c r="U131" s="144">
        <v>5028</v>
      </c>
      <c r="V131" s="144">
        <v>2423</v>
      </c>
      <c r="W131" s="144">
        <v>2344</v>
      </c>
      <c r="X131" s="144">
        <v>951</v>
      </c>
      <c r="Y131" s="144">
        <v>963</v>
      </c>
      <c r="Z131" s="144">
        <v>739</v>
      </c>
      <c r="AA131" s="144">
        <v>525</v>
      </c>
      <c r="AB131" s="144">
        <v>403</v>
      </c>
      <c r="AC131" s="144">
        <v>511</v>
      </c>
      <c r="AD131" s="144">
        <v>1269</v>
      </c>
      <c r="AE131" s="144">
        <v>584</v>
      </c>
      <c r="AF131" s="144">
        <v>593</v>
      </c>
      <c r="AG131" s="144">
        <v>561</v>
      </c>
      <c r="AH131" s="144">
        <v>611</v>
      </c>
      <c r="AI131" s="144"/>
      <c r="AJ131" s="144">
        <f t="shared" si="78"/>
        <v>0</v>
      </c>
      <c r="AK131" s="144">
        <f t="shared" si="78"/>
        <v>0</v>
      </c>
      <c r="AL131" s="144">
        <f t="shared" si="78"/>
        <v>556</v>
      </c>
      <c r="AM131" s="144">
        <f t="shared" si="79"/>
        <v>3895</v>
      </c>
      <c r="AN131" s="144">
        <f t="shared" si="80"/>
        <v>951</v>
      </c>
      <c r="AO131" s="144">
        <f t="shared" si="80"/>
        <v>403</v>
      </c>
      <c r="AP131" s="144">
        <f t="shared" si="80"/>
        <v>593</v>
      </c>
    </row>
    <row r="132" spans="3:42" s="50" customFormat="1" ht="18">
      <c r="C132" s="213" t="s">
        <v>377</v>
      </c>
      <c r="D132" s="145" t="s">
        <v>485</v>
      </c>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c r="AA132" s="144"/>
      <c r="AB132" s="144"/>
      <c r="AC132" s="144">
        <v>6346</v>
      </c>
      <c r="AD132" s="144">
        <v>6517</v>
      </c>
      <c r="AE132" s="144">
        <v>1911</v>
      </c>
      <c r="AF132" s="144">
        <v>616</v>
      </c>
      <c r="AG132" s="144">
        <v>0</v>
      </c>
      <c r="AH132" s="144">
        <v>0</v>
      </c>
      <c r="AI132" s="144"/>
      <c r="AJ132" s="144">
        <f t="shared" si="78"/>
        <v>0</v>
      </c>
      <c r="AK132" s="144">
        <f t="shared" si="78"/>
        <v>0</v>
      </c>
      <c r="AL132" s="144">
        <f t="shared" si="78"/>
        <v>0</v>
      </c>
      <c r="AM132" s="144">
        <f t="shared" si="79"/>
        <v>0</v>
      </c>
      <c r="AN132" s="144">
        <f t="shared" si="80"/>
        <v>0</v>
      </c>
      <c r="AO132" s="144">
        <f t="shared" si="80"/>
        <v>0</v>
      </c>
      <c r="AP132" s="144">
        <f t="shared" si="80"/>
        <v>616</v>
      </c>
    </row>
    <row r="133" spans="3:42" s="50" customFormat="1" ht="18">
      <c r="C133" s="145" t="s">
        <v>111</v>
      </c>
      <c r="D133" s="145" t="s">
        <v>159</v>
      </c>
      <c r="E133" s="144">
        <v>0</v>
      </c>
      <c r="F133" s="144">
        <v>0</v>
      </c>
      <c r="G133" s="144">
        <v>0</v>
      </c>
      <c r="H133" s="144">
        <v>0</v>
      </c>
      <c r="I133" s="144">
        <v>0</v>
      </c>
      <c r="J133" s="144">
        <v>0</v>
      </c>
      <c r="K133" s="144">
        <v>0</v>
      </c>
      <c r="L133" s="144">
        <v>0</v>
      </c>
      <c r="M133" s="144">
        <v>0</v>
      </c>
      <c r="N133" s="144">
        <v>0</v>
      </c>
      <c r="O133" s="144">
        <v>0</v>
      </c>
      <c r="P133" s="144">
        <v>23625</v>
      </c>
      <c r="Q133" s="144">
        <v>22782</v>
      </c>
      <c r="R133" s="144">
        <v>37367</v>
      </c>
      <c r="S133" s="144">
        <v>35929</v>
      </c>
      <c r="T133" s="144">
        <v>34492</v>
      </c>
      <c r="U133" s="144">
        <v>33055</v>
      </c>
      <c r="V133" s="144">
        <v>31617</v>
      </c>
      <c r="W133" s="144">
        <v>30180</v>
      </c>
      <c r="X133" s="144">
        <v>28743</v>
      </c>
      <c r="Y133" s="144">
        <v>27306</v>
      </c>
      <c r="Z133" s="144">
        <v>25869</v>
      </c>
      <c r="AA133" s="144">
        <v>24432</v>
      </c>
      <c r="AB133" s="144">
        <v>22995</v>
      </c>
      <c r="AC133" s="144">
        <v>21557</v>
      </c>
      <c r="AD133" s="144">
        <v>20120</v>
      </c>
      <c r="AE133" s="144">
        <v>18683</v>
      </c>
      <c r="AF133" s="144">
        <v>17246</v>
      </c>
      <c r="AG133" s="144">
        <v>15809</v>
      </c>
      <c r="AH133" s="144">
        <v>14372</v>
      </c>
      <c r="AI133" s="144"/>
      <c r="AJ133" s="144">
        <f t="shared" ref="AJ133:AL135" si="81">SUMIFS($E133:$R133,$E$4:$R$4,AJ$6)</f>
        <v>0</v>
      </c>
      <c r="AK133" s="144">
        <f t="shared" si="81"/>
        <v>0</v>
      </c>
      <c r="AL133" s="144">
        <f t="shared" si="81"/>
        <v>23625</v>
      </c>
      <c r="AM133" s="144">
        <f>SUMIFS($E133:$T133,$E$4:$T$4,AM$6)</f>
        <v>34492</v>
      </c>
      <c r="AN133" s="144">
        <f t="shared" si="80"/>
        <v>28743</v>
      </c>
      <c r="AO133" s="144">
        <f t="shared" si="80"/>
        <v>22995</v>
      </c>
      <c r="AP133" s="144">
        <f t="shared" si="80"/>
        <v>17246</v>
      </c>
    </row>
    <row r="134" spans="3:42" s="50" customFormat="1" ht="18">
      <c r="C134" s="145" t="s">
        <v>368</v>
      </c>
      <c r="D134" s="145" t="s">
        <v>369</v>
      </c>
      <c r="E134" s="144"/>
      <c r="F134" s="144"/>
      <c r="G134" s="144"/>
      <c r="H134" s="144"/>
      <c r="I134" s="144"/>
      <c r="J134" s="144"/>
      <c r="K134" s="144"/>
      <c r="L134" s="144"/>
      <c r="M134" s="144"/>
      <c r="N134" s="144"/>
      <c r="O134" s="144"/>
      <c r="P134" s="144"/>
      <c r="Q134" s="144"/>
      <c r="R134" s="144"/>
      <c r="S134" s="144"/>
      <c r="T134" s="144">
        <v>450</v>
      </c>
      <c r="U134" s="144">
        <v>357</v>
      </c>
      <c r="V134" s="144">
        <v>389</v>
      </c>
      <c r="W134" s="144">
        <v>393</v>
      </c>
      <c r="X134" s="144">
        <v>1800</v>
      </c>
      <c r="Y134" s="144">
        <v>1341</v>
      </c>
      <c r="Z134" s="144">
        <v>2377</v>
      </c>
      <c r="AA134" s="144">
        <v>0</v>
      </c>
      <c r="AB134" s="144">
        <v>0</v>
      </c>
      <c r="AC134" s="144">
        <v>2557</v>
      </c>
      <c r="AD134" s="144">
        <v>2088</v>
      </c>
      <c r="AE134" s="144">
        <v>1400</v>
      </c>
      <c r="AF134" s="144">
        <v>1195</v>
      </c>
      <c r="AG134" s="144">
        <v>1203</v>
      </c>
      <c r="AH134" s="144">
        <v>1406</v>
      </c>
      <c r="AI134" s="144"/>
      <c r="AJ134" s="144">
        <f t="shared" si="81"/>
        <v>0</v>
      </c>
      <c r="AK134" s="144">
        <f t="shared" si="81"/>
        <v>0</v>
      </c>
      <c r="AL134" s="144">
        <f t="shared" si="81"/>
        <v>0</v>
      </c>
      <c r="AM134" s="144">
        <f>SUMIFS($E134:$T134,$E$4:$T$4,AM$6)</f>
        <v>450</v>
      </c>
      <c r="AN134" s="144">
        <f t="shared" si="80"/>
        <v>1800</v>
      </c>
      <c r="AO134" s="144">
        <f t="shared" si="80"/>
        <v>0</v>
      </c>
      <c r="AP134" s="144">
        <f t="shared" si="80"/>
        <v>1195</v>
      </c>
    </row>
    <row r="135" spans="3:42" s="50" customFormat="1" ht="18">
      <c r="C135" s="145" t="s">
        <v>105</v>
      </c>
      <c r="D135" s="145" t="s">
        <v>528</v>
      </c>
      <c r="E135" s="144">
        <v>0</v>
      </c>
      <c r="F135" s="144">
        <v>0</v>
      </c>
      <c r="G135" s="144">
        <v>0</v>
      </c>
      <c r="H135" s="144">
        <v>0</v>
      </c>
      <c r="I135" s="144">
        <v>0</v>
      </c>
      <c r="J135" s="144">
        <v>2832</v>
      </c>
      <c r="K135" s="144">
        <v>5785</v>
      </c>
      <c r="L135" s="144">
        <v>0</v>
      </c>
      <c r="M135" s="144">
        <v>0</v>
      </c>
      <c r="N135" s="144">
        <v>0</v>
      </c>
      <c r="O135" s="144">
        <v>0</v>
      </c>
      <c r="P135" s="144">
        <v>0</v>
      </c>
      <c r="Q135" s="144">
        <v>0</v>
      </c>
      <c r="R135" s="144">
        <v>0</v>
      </c>
      <c r="S135" s="144">
        <v>0</v>
      </c>
      <c r="T135" s="144">
        <v>0</v>
      </c>
      <c r="U135" s="144">
        <v>0</v>
      </c>
      <c r="V135" s="144">
        <v>0</v>
      </c>
      <c r="W135" s="144">
        <v>0</v>
      </c>
      <c r="X135" s="144">
        <v>0</v>
      </c>
      <c r="Y135" s="144">
        <v>0</v>
      </c>
      <c r="Z135" s="144">
        <v>0</v>
      </c>
      <c r="AA135" s="144">
        <v>0</v>
      </c>
      <c r="AB135" s="144">
        <v>0</v>
      </c>
      <c r="AC135" s="144">
        <v>0</v>
      </c>
      <c r="AD135" s="144">
        <v>0</v>
      </c>
      <c r="AE135" s="144">
        <v>0</v>
      </c>
      <c r="AF135" s="144">
        <v>0</v>
      </c>
      <c r="AG135" s="144">
        <v>0</v>
      </c>
      <c r="AH135" s="144">
        <v>0</v>
      </c>
      <c r="AI135" s="144"/>
      <c r="AJ135" s="144">
        <f t="shared" si="81"/>
        <v>0</v>
      </c>
      <c r="AK135" s="144">
        <f t="shared" si="81"/>
        <v>0</v>
      </c>
      <c r="AL135" s="144">
        <f t="shared" si="81"/>
        <v>0</v>
      </c>
      <c r="AM135" s="144">
        <f>SUMIFS($E135:$T135,$E$4:$T$4,AM$6)</f>
        <v>0</v>
      </c>
      <c r="AN135" s="144">
        <f t="shared" si="80"/>
        <v>0</v>
      </c>
      <c r="AO135" s="144">
        <f t="shared" si="80"/>
        <v>0</v>
      </c>
      <c r="AP135" s="144">
        <f t="shared" si="80"/>
        <v>0</v>
      </c>
    </row>
    <row r="136" spans="3:42" s="50" customFormat="1" ht="18">
      <c r="C136" s="145" t="s">
        <v>112</v>
      </c>
      <c r="D136" s="145" t="s">
        <v>160</v>
      </c>
      <c r="E136" s="144">
        <v>0</v>
      </c>
      <c r="F136" s="144">
        <v>0</v>
      </c>
      <c r="G136" s="144">
        <v>0</v>
      </c>
      <c r="H136" s="144">
        <v>0</v>
      </c>
      <c r="I136" s="144">
        <v>0</v>
      </c>
      <c r="J136" s="144">
        <v>0</v>
      </c>
      <c r="K136" s="144">
        <v>0</v>
      </c>
      <c r="L136" s="144">
        <v>0</v>
      </c>
      <c r="M136" s="144">
        <v>0</v>
      </c>
      <c r="N136" s="144">
        <v>34190</v>
      </c>
      <c r="O136" s="144">
        <v>21938</v>
      </c>
      <c r="P136" s="144">
        <v>38194</v>
      </c>
      <c r="Q136" s="144">
        <v>38313</v>
      </c>
      <c r="R136" s="144">
        <v>33221</v>
      </c>
      <c r="S136" s="144">
        <v>33326</v>
      </c>
      <c r="T136" s="144">
        <v>28920</v>
      </c>
      <c r="U136" s="144">
        <v>29069</v>
      </c>
      <c r="V136" s="144">
        <v>1239</v>
      </c>
      <c r="W136" s="144">
        <v>5507</v>
      </c>
      <c r="X136" s="144">
        <v>5572</v>
      </c>
      <c r="Y136" s="144">
        <v>5699</v>
      </c>
      <c r="Z136" s="144">
        <v>5885</v>
      </c>
      <c r="AA136" s="144">
        <v>6018</v>
      </c>
      <c r="AB136" s="144">
        <v>6164</v>
      </c>
      <c r="AC136" s="144">
        <v>0</v>
      </c>
      <c r="AD136" s="144">
        <v>0</v>
      </c>
      <c r="AE136" s="144">
        <v>0</v>
      </c>
      <c r="AF136" s="144">
        <v>0</v>
      </c>
      <c r="AG136" s="144">
        <v>0</v>
      </c>
      <c r="AH136" s="144">
        <v>0</v>
      </c>
      <c r="AI136" s="144"/>
      <c r="AJ136" s="144">
        <f t="shared" si="78"/>
        <v>0</v>
      </c>
      <c r="AK136" s="144">
        <f t="shared" si="78"/>
        <v>0</v>
      </c>
      <c r="AL136" s="144">
        <f t="shared" si="78"/>
        <v>38194</v>
      </c>
      <c r="AM136" s="144">
        <f t="shared" si="79"/>
        <v>28920</v>
      </c>
      <c r="AN136" s="144">
        <f t="shared" si="80"/>
        <v>5572</v>
      </c>
      <c r="AO136" s="144">
        <f t="shared" si="80"/>
        <v>6164</v>
      </c>
      <c r="AP136" s="144">
        <f t="shared" si="80"/>
        <v>0</v>
      </c>
    </row>
    <row r="137" spans="3:42" s="50" customFormat="1" ht="18">
      <c r="C137" s="145" t="s">
        <v>132</v>
      </c>
      <c r="D137" s="145" t="s">
        <v>164</v>
      </c>
      <c r="E137" s="144">
        <v>0</v>
      </c>
      <c r="F137" s="144">
        <v>0</v>
      </c>
      <c r="G137" s="144">
        <v>0</v>
      </c>
      <c r="H137" s="144">
        <v>0</v>
      </c>
      <c r="I137" s="144">
        <v>0</v>
      </c>
      <c r="J137" s="144">
        <v>0</v>
      </c>
      <c r="K137" s="144">
        <v>0</v>
      </c>
      <c r="L137" s="144">
        <v>0</v>
      </c>
      <c r="M137" s="144">
        <v>0</v>
      </c>
      <c r="N137" s="144">
        <v>0</v>
      </c>
      <c r="O137" s="144">
        <v>40840</v>
      </c>
      <c r="P137" s="144">
        <v>41314</v>
      </c>
      <c r="Q137" s="144">
        <v>41314</v>
      </c>
      <c r="R137" s="144">
        <v>41314</v>
      </c>
      <c r="S137" s="144">
        <v>41314</v>
      </c>
      <c r="T137" s="144">
        <v>12794</v>
      </c>
      <c r="U137" s="144">
        <v>12794</v>
      </c>
      <c r="V137" s="144">
        <v>12794</v>
      </c>
      <c r="W137" s="144">
        <v>12794</v>
      </c>
      <c r="X137" s="144">
        <v>23741</v>
      </c>
      <c r="Y137" s="144">
        <v>23741</v>
      </c>
      <c r="Z137" s="144">
        <v>23741</v>
      </c>
      <c r="AA137" s="144">
        <v>23741</v>
      </c>
      <c r="AB137" s="144">
        <v>0</v>
      </c>
      <c r="AC137" s="144">
        <v>0</v>
      </c>
      <c r="AD137" s="144">
        <v>0</v>
      </c>
      <c r="AE137" s="144">
        <v>0</v>
      </c>
      <c r="AF137" s="144">
        <v>0</v>
      </c>
      <c r="AG137" s="144">
        <v>0</v>
      </c>
      <c r="AH137" s="144">
        <v>0</v>
      </c>
      <c r="AI137" s="144"/>
      <c r="AJ137" s="144">
        <f t="shared" si="78"/>
        <v>0</v>
      </c>
      <c r="AK137" s="144">
        <f t="shared" si="78"/>
        <v>0</v>
      </c>
      <c r="AL137" s="144">
        <f t="shared" si="78"/>
        <v>41314</v>
      </c>
      <c r="AM137" s="144">
        <f t="shared" si="79"/>
        <v>12794</v>
      </c>
      <c r="AN137" s="144">
        <f t="shared" si="80"/>
        <v>23741</v>
      </c>
      <c r="AO137" s="144">
        <f t="shared" si="80"/>
        <v>0</v>
      </c>
      <c r="AP137" s="144">
        <f t="shared" si="80"/>
        <v>0</v>
      </c>
    </row>
    <row r="138" spans="3:42" s="50" customFormat="1" ht="18">
      <c r="C138" s="145" t="s">
        <v>113</v>
      </c>
      <c r="D138" s="145" t="s">
        <v>161</v>
      </c>
      <c r="E138" s="144">
        <v>0</v>
      </c>
      <c r="F138" s="144">
        <v>0</v>
      </c>
      <c r="G138" s="144">
        <v>0</v>
      </c>
      <c r="H138" s="144">
        <v>0</v>
      </c>
      <c r="I138" s="144">
        <v>0</v>
      </c>
      <c r="J138" s="144">
        <v>0</v>
      </c>
      <c r="K138" s="144">
        <v>0</v>
      </c>
      <c r="L138" s="144">
        <v>0</v>
      </c>
      <c r="M138" s="144">
        <v>0</v>
      </c>
      <c r="N138" s="144"/>
      <c r="O138" s="144">
        <v>0</v>
      </c>
      <c r="P138" s="144">
        <v>0</v>
      </c>
      <c r="Q138" s="144">
        <v>0</v>
      </c>
      <c r="R138" s="144">
        <v>360</v>
      </c>
      <c r="S138" s="144">
        <v>316</v>
      </c>
      <c r="T138" s="144">
        <v>30</v>
      </c>
      <c r="U138" s="144">
        <v>31</v>
      </c>
      <c r="V138" s="144">
        <v>0</v>
      </c>
      <c r="W138" s="144">
        <v>0</v>
      </c>
      <c r="X138" s="144">
        <v>0</v>
      </c>
      <c r="Y138" s="144">
        <v>0</v>
      </c>
      <c r="Z138" s="144">
        <v>0</v>
      </c>
      <c r="AA138" s="144">
        <v>2724</v>
      </c>
      <c r="AB138" s="144">
        <v>3316</v>
      </c>
      <c r="AC138" s="144">
        <v>0</v>
      </c>
      <c r="AD138" s="144">
        <v>0</v>
      </c>
      <c r="AE138" s="144">
        <v>0</v>
      </c>
      <c r="AF138" s="144">
        <v>0</v>
      </c>
      <c r="AG138" s="144">
        <v>0</v>
      </c>
      <c r="AH138" s="144">
        <v>0</v>
      </c>
      <c r="AI138" s="144"/>
      <c r="AJ138" s="144">
        <f t="shared" si="78"/>
        <v>0</v>
      </c>
      <c r="AK138" s="144">
        <f t="shared" si="78"/>
        <v>0</v>
      </c>
      <c r="AL138" s="144">
        <f t="shared" si="78"/>
        <v>0</v>
      </c>
      <c r="AM138" s="144">
        <f t="shared" si="79"/>
        <v>30</v>
      </c>
      <c r="AN138" s="144">
        <f t="shared" si="80"/>
        <v>0</v>
      </c>
      <c r="AO138" s="144">
        <f t="shared" si="80"/>
        <v>3316</v>
      </c>
      <c r="AP138" s="144">
        <f t="shared" si="80"/>
        <v>0</v>
      </c>
    </row>
    <row r="139" spans="3:42" s="62" customFormat="1" ht="18">
      <c r="C139" s="200" t="s">
        <v>116</v>
      </c>
      <c r="D139" s="201" t="s">
        <v>165</v>
      </c>
      <c r="E139" s="202">
        <v>0</v>
      </c>
      <c r="F139" s="202">
        <v>0</v>
      </c>
      <c r="G139" s="202">
        <v>0</v>
      </c>
      <c r="H139" s="202">
        <v>2682</v>
      </c>
      <c r="I139" s="202">
        <v>1864</v>
      </c>
      <c r="J139" s="202">
        <v>3556</v>
      </c>
      <c r="K139" s="202">
        <v>6004</v>
      </c>
      <c r="L139" s="202">
        <v>538</v>
      </c>
      <c r="M139" s="202">
        <v>371</v>
      </c>
      <c r="N139" s="202">
        <v>34917</v>
      </c>
      <c r="O139" s="202">
        <v>64824</v>
      </c>
      <c r="P139" s="202">
        <v>106623</v>
      </c>
      <c r="Q139" s="202">
        <v>104492</v>
      </c>
      <c r="R139" s="202">
        <v>114613</v>
      </c>
      <c r="S139" s="202">
        <f t="shared" ref="S139:AH139" si="82">SUM(S128:S138)</f>
        <v>114215</v>
      </c>
      <c r="T139" s="202">
        <f t="shared" si="82"/>
        <v>81535</v>
      </c>
      <c r="U139" s="202">
        <f t="shared" si="82"/>
        <v>81091</v>
      </c>
      <c r="V139" s="202">
        <f t="shared" si="82"/>
        <v>49227</v>
      </c>
      <c r="W139" s="202">
        <f t="shared" si="82"/>
        <v>51499</v>
      </c>
      <c r="X139" s="202">
        <f t="shared" si="82"/>
        <v>61216</v>
      </c>
      <c r="Y139" s="202">
        <f t="shared" si="82"/>
        <v>59316</v>
      </c>
      <c r="Z139" s="202">
        <f t="shared" si="82"/>
        <v>58960</v>
      </c>
      <c r="AA139" s="202">
        <f t="shared" si="82"/>
        <v>57689</v>
      </c>
      <c r="AB139" s="202">
        <f t="shared" si="82"/>
        <v>32878</v>
      </c>
      <c r="AC139" s="202">
        <f t="shared" si="82"/>
        <v>31456</v>
      </c>
      <c r="AD139" s="202">
        <f t="shared" si="82"/>
        <v>29994</v>
      </c>
      <c r="AE139" s="202">
        <f t="shared" ref="AE139" si="83">SUM(AE128:AE138)</f>
        <v>22578</v>
      </c>
      <c r="AF139" s="202">
        <f t="shared" si="82"/>
        <v>19650</v>
      </c>
      <c r="AG139" s="202">
        <f t="shared" si="82"/>
        <v>17573</v>
      </c>
      <c r="AH139" s="202">
        <f t="shared" si="82"/>
        <v>16389</v>
      </c>
      <c r="AI139" s="143"/>
      <c r="AJ139" s="202">
        <f t="shared" si="78"/>
        <v>2682</v>
      </c>
      <c r="AK139" s="202">
        <f t="shared" si="78"/>
        <v>538</v>
      </c>
      <c r="AL139" s="202">
        <f t="shared" si="78"/>
        <v>106623</v>
      </c>
      <c r="AM139" s="202">
        <f t="shared" si="79"/>
        <v>81535</v>
      </c>
      <c r="AN139" s="202">
        <f t="shared" si="80"/>
        <v>61216</v>
      </c>
      <c r="AO139" s="202">
        <f t="shared" si="80"/>
        <v>32878</v>
      </c>
      <c r="AP139" s="202">
        <f t="shared" si="80"/>
        <v>19650</v>
      </c>
    </row>
    <row r="140" spans="3:42" s="47" customFormat="1" ht="18.600000000000001"/>
    <row r="141" spans="3:42" s="62" customFormat="1" ht="18">
      <c r="C141" s="141" t="s">
        <v>117</v>
      </c>
      <c r="D141" s="141" t="s">
        <v>529</v>
      </c>
      <c r="E141" s="143"/>
      <c r="F141" s="143"/>
      <c r="G141" s="143"/>
      <c r="H141" s="143"/>
      <c r="I141" s="143"/>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c r="AI141" s="143"/>
      <c r="AJ141" s="143"/>
      <c r="AK141" s="143"/>
      <c r="AL141" s="143"/>
      <c r="AM141" s="143"/>
      <c r="AN141" s="143"/>
      <c r="AO141" s="143"/>
      <c r="AP141" s="143"/>
    </row>
    <row r="142" spans="3:42" s="50" customFormat="1" ht="18">
      <c r="C142" s="145" t="s">
        <v>118</v>
      </c>
      <c r="D142" s="145" t="s">
        <v>486</v>
      </c>
      <c r="E142" s="144">
        <v>0</v>
      </c>
      <c r="F142" s="144">
        <v>0</v>
      </c>
      <c r="G142" s="144">
        <v>0</v>
      </c>
      <c r="H142" s="144">
        <v>10000</v>
      </c>
      <c r="I142" s="144">
        <v>10000</v>
      </c>
      <c r="J142" s="144">
        <v>10000</v>
      </c>
      <c r="K142" s="144">
        <v>10000</v>
      </c>
      <c r="L142" s="144">
        <v>344678</v>
      </c>
      <c r="M142" s="144">
        <v>344678</v>
      </c>
      <c r="N142" s="144">
        <v>344677.51</v>
      </c>
      <c r="O142" s="144">
        <v>772178</v>
      </c>
      <c r="P142" s="144">
        <v>772178</v>
      </c>
      <c r="Q142" s="144">
        <v>772178</v>
      </c>
      <c r="R142" s="144">
        <v>920393</v>
      </c>
      <c r="S142" s="144">
        <v>920480</v>
      </c>
      <c r="T142" s="144">
        <v>920480</v>
      </c>
      <c r="U142" s="144">
        <v>920480</v>
      </c>
      <c r="V142" s="144">
        <v>920480</v>
      </c>
      <c r="W142" s="144">
        <v>920481</v>
      </c>
      <c r="X142" s="144">
        <v>920482</v>
      </c>
      <c r="Y142" s="144">
        <v>820403</v>
      </c>
      <c r="Z142" s="144">
        <v>610403</v>
      </c>
      <c r="AA142" s="144">
        <v>390407</v>
      </c>
      <c r="AB142" s="144">
        <v>356123</v>
      </c>
      <c r="AC142" s="144">
        <v>390407</v>
      </c>
      <c r="AD142" s="144">
        <v>523145</v>
      </c>
      <c r="AE142" s="144">
        <v>523427</v>
      </c>
      <c r="AF142" s="144">
        <v>523439</v>
      </c>
      <c r="AG142" s="144">
        <v>523439</v>
      </c>
      <c r="AH142" s="144">
        <v>472387</v>
      </c>
      <c r="AI142" s="144"/>
      <c r="AJ142" s="144">
        <f t="shared" ref="AJ142:AL152" si="84">SUMIFS($E142:$R142,$E$4:$R$4,AJ$6)</f>
        <v>10000</v>
      </c>
      <c r="AK142" s="144">
        <f t="shared" si="84"/>
        <v>344678</v>
      </c>
      <c r="AL142" s="144">
        <f t="shared" si="84"/>
        <v>772178</v>
      </c>
      <c r="AM142" s="144">
        <f t="shared" ref="AM142:AM152" si="85">SUMIFS($E142:$T142,$E$4:$T$4,AM$6)</f>
        <v>920480</v>
      </c>
      <c r="AN142" s="144">
        <f t="shared" ref="AN142:AP152" si="86">SUMIFS($E142:$AI142,$E$4:$AI$4,AN$6)</f>
        <v>920482</v>
      </c>
      <c r="AO142" s="144">
        <f t="shared" si="86"/>
        <v>356123</v>
      </c>
      <c r="AP142" s="144">
        <f t="shared" si="86"/>
        <v>523439</v>
      </c>
    </row>
    <row r="143" spans="3:42" s="50" customFormat="1" ht="18">
      <c r="C143" s="145" t="s">
        <v>119</v>
      </c>
      <c r="D143" s="145" t="s">
        <v>169</v>
      </c>
      <c r="E143" s="144">
        <v>0</v>
      </c>
      <c r="F143" s="144">
        <v>0</v>
      </c>
      <c r="G143" s="144">
        <v>0</v>
      </c>
      <c r="H143" s="144">
        <v>24532</v>
      </c>
      <c r="I143" s="144">
        <v>24532</v>
      </c>
      <c r="J143" s="144">
        <v>24532</v>
      </c>
      <c r="K143" s="144">
        <v>24532</v>
      </c>
      <c r="L143" s="144">
        <v>7049</v>
      </c>
      <c r="M143" s="144">
        <v>7238</v>
      </c>
      <c r="N143" s="144">
        <v>8017.0460599999997</v>
      </c>
      <c r="O143" s="144">
        <v>-48327</v>
      </c>
      <c r="P143" s="144">
        <v>-46637</v>
      </c>
      <c r="Q143" s="144">
        <v>-45462</v>
      </c>
      <c r="R143" s="144">
        <v>-57845</v>
      </c>
      <c r="S143" s="144">
        <v>-52791</v>
      </c>
      <c r="T143" s="144">
        <v>-39392</v>
      </c>
      <c r="U143" s="144">
        <v>-35735</v>
      </c>
      <c r="V143" s="144">
        <v>-31282</v>
      </c>
      <c r="W143" s="144">
        <v>-27859</v>
      </c>
      <c r="X143" s="144">
        <v>-31013</v>
      </c>
      <c r="Y143" s="144">
        <v>-37378</v>
      </c>
      <c r="Z143" s="144">
        <v>-37486</v>
      </c>
      <c r="AA143" s="144">
        <v>-36617</v>
      </c>
      <c r="AB143" s="144">
        <v>-1622</v>
      </c>
      <c r="AC143" s="144">
        <v>-35401</v>
      </c>
      <c r="AD143" s="144">
        <v>83</v>
      </c>
      <c r="AE143" s="144">
        <v>70</v>
      </c>
      <c r="AF143" s="144">
        <v>664</v>
      </c>
      <c r="AG143" s="144">
        <v>1130</v>
      </c>
      <c r="AH143" s="144">
        <v>42132</v>
      </c>
      <c r="AI143" s="144"/>
      <c r="AJ143" s="144">
        <f t="shared" si="84"/>
        <v>24532</v>
      </c>
      <c r="AK143" s="144">
        <f t="shared" si="84"/>
        <v>7049</v>
      </c>
      <c r="AL143" s="144">
        <f t="shared" si="84"/>
        <v>-46637</v>
      </c>
      <c r="AM143" s="144">
        <f t="shared" si="85"/>
        <v>-39392</v>
      </c>
      <c r="AN143" s="144">
        <f t="shared" si="86"/>
        <v>-31013</v>
      </c>
      <c r="AO143" s="144">
        <f t="shared" si="86"/>
        <v>-1622</v>
      </c>
      <c r="AP143" s="144">
        <f t="shared" si="86"/>
        <v>664</v>
      </c>
    </row>
    <row r="144" spans="3:42" s="50" customFormat="1" ht="18">
      <c r="C144" s="145" t="s">
        <v>120</v>
      </c>
      <c r="D144" s="145" t="s">
        <v>168</v>
      </c>
      <c r="E144" s="144">
        <v>0</v>
      </c>
      <c r="F144" s="144">
        <v>0</v>
      </c>
      <c r="G144" s="144">
        <v>0</v>
      </c>
      <c r="H144" s="144">
        <v>0</v>
      </c>
      <c r="I144" s="144">
        <v>0</v>
      </c>
      <c r="J144" s="144">
        <v>0</v>
      </c>
      <c r="K144" s="144">
        <v>0</v>
      </c>
      <c r="L144" s="144">
        <v>0</v>
      </c>
      <c r="M144" s="144">
        <v>986</v>
      </c>
      <c r="N144" s="144">
        <v>986.44674999999995</v>
      </c>
      <c r="O144" s="144">
        <v>0</v>
      </c>
      <c r="P144" s="144">
        <v>0</v>
      </c>
      <c r="Q144" s="144">
        <v>0</v>
      </c>
      <c r="R144" s="144">
        <v>0</v>
      </c>
      <c r="S144" s="144">
        <v>0</v>
      </c>
      <c r="T144" s="144">
        <v>0</v>
      </c>
      <c r="U144" s="144">
        <v>0</v>
      </c>
      <c r="V144" s="144">
        <v>0</v>
      </c>
      <c r="W144" s="144">
        <v>0</v>
      </c>
      <c r="X144" s="144">
        <v>0</v>
      </c>
      <c r="Y144" s="144">
        <v>0</v>
      </c>
      <c r="Z144" s="144">
        <v>0</v>
      </c>
      <c r="AA144" s="144">
        <v>0</v>
      </c>
      <c r="AB144" s="144">
        <v>0</v>
      </c>
      <c r="AC144" s="144">
        <v>0</v>
      </c>
      <c r="AD144" s="144">
        <v>0</v>
      </c>
      <c r="AE144" s="144">
        <v>0</v>
      </c>
      <c r="AF144" s="144">
        <v>0</v>
      </c>
      <c r="AG144" s="144">
        <v>0</v>
      </c>
      <c r="AH144" s="144"/>
      <c r="AI144" s="144"/>
      <c r="AJ144" s="144">
        <f t="shared" si="84"/>
        <v>0</v>
      </c>
      <c r="AK144" s="144">
        <f t="shared" si="84"/>
        <v>0</v>
      </c>
      <c r="AL144" s="144">
        <f t="shared" si="84"/>
        <v>0</v>
      </c>
      <c r="AM144" s="144">
        <f t="shared" si="85"/>
        <v>0</v>
      </c>
      <c r="AN144" s="144">
        <f t="shared" si="86"/>
        <v>0</v>
      </c>
      <c r="AO144" s="144">
        <f t="shared" si="86"/>
        <v>0</v>
      </c>
      <c r="AP144" s="144">
        <f t="shared" si="86"/>
        <v>0</v>
      </c>
    </row>
    <row r="145" spans="3:42" s="50" customFormat="1" ht="18">
      <c r="C145" s="145" t="s">
        <v>121</v>
      </c>
      <c r="D145" s="145" t="s">
        <v>170</v>
      </c>
      <c r="E145" s="144">
        <v>0</v>
      </c>
      <c r="F145" s="144">
        <v>0</v>
      </c>
      <c r="G145" s="144">
        <v>0</v>
      </c>
      <c r="H145" s="144">
        <v>0</v>
      </c>
      <c r="I145" s="144">
        <v>0</v>
      </c>
      <c r="J145" s="144">
        <v>0</v>
      </c>
      <c r="K145" s="144">
        <v>0</v>
      </c>
      <c r="L145" s="144">
        <v>3405</v>
      </c>
      <c r="M145" s="144">
        <v>2419</v>
      </c>
      <c r="N145" s="144">
        <v>2419.1959999999999</v>
      </c>
      <c r="O145" s="144">
        <v>3405</v>
      </c>
      <c r="P145" s="144">
        <v>0</v>
      </c>
      <c r="Q145" s="144">
        <v>0</v>
      </c>
      <c r="R145" s="144">
        <v>0</v>
      </c>
      <c r="S145" s="144">
        <v>0</v>
      </c>
      <c r="T145" s="144">
        <v>0</v>
      </c>
      <c r="U145" s="144">
        <v>0</v>
      </c>
      <c r="V145" s="144">
        <v>0</v>
      </c>
      <c r="W145" s="144">
        <v>0</v>
      </c>
      <c r="X145" s="144">
        <v>0</v>
      </c>
      <c r="Y145" s="144">
        <v>0</v>
      </c>
      <c r="Z145" s="144">
        <v>0</v>
      </c>
      <c r="AA145" s="144">
        <v>0</v>
      </c>
      <c r="AB145" s="144">
        <v>0</v>
      </c>
      <c r="AC145" s="144">
        <v>0</v>
      </c>
      <c r="AD145" s="144">
        <v>0</v>
      </c>
      <c r="AE145" s="144">
        <v>0</v>
      </c>
      <c r="AF145" s="144">
        <v>0</v>
      </c>
      <c r="AG145" s="144">
        <v>0</v>
      </c>
      <c r="AH145" s="144"/>
      <c r="AI145" s="144"/>
      <c r="AJ145" s="144">
        <f t="shared" si="84"/>
        <v>0</v>
      </c>
      <c r="AK145" s="144">
        <f t="shared" si="84"/>
        <v>3405</v>
      </c>
      <c r="AL145" s="144">
        <f t="shared" si="84"/>
        <v>0</v>
      </c>
      <c r="AM145" s="144">
        <f t="shared" si="85"/>
        <v>0</v>
      </c>
      <c r="AN145" s="144">
        <f t="shared" si="86"/>
        <v>0</v>
      </c>
      <c r="AO145" s="144">
        <f t="shared" si="86"/>
        <v>0</v>
      </c>
      <c r="AP145" s="144">
        <f t="shared" si="86"/>
        <v>0</v>
      </c>
    </row>
    <row r="146" spans="3:42" s="50" customFormat="1" ht="18">
      <c r="C146" s="145" t="s">
        <v>122</v>
      </c>
      <c r="D146" s="145" t="s">
        <v>530</v>
      </c>
      <c r="E146" s="144">
        <v>0</v>
      </c>
      <c r="F146" s="144">
        <v>0</v>
      </c>
      <c r="G146" s="144">
        <v>0</v>
      </c>
      <c r="H146" s="144">
        <v>0</v>
      </c>
      <c r="I146" s="144">
        <v>0</v>
      </c>
      <c r="J146" s="144">
        <v>0</v>
      </c>
      <c r="K146" s="144">
        <v>0</v>
      </c>
      <c r="L146" s="144">
        <v>0</v>
      </c>
      <c r="M146" s="144">
        <v>0</v>
      </c>
      <c r="N146" s="144">
        <v>0</v>
      </c>
      <c r="O146" s="144">
        <v>-4985</v>
      </c>
      <c r="P146" s="144">
        <v>-10989</v>
      </c>
      <c r="Q146" s="144">
        <v>-10989</v>
      </c>
      <c r="R146" s="144">
        <v>0</v>
      </c>
      <c r="S146" s="144">
        <v>0</v>
      </c>
      <c r="T146" s="144">
        <v>0</v>
      </c>
      <c r="U146" s="144">
        <v>0</v>
      </c>
      <c r="V146" s="144">
        <v>0</v>
      </c>
      <c r="W146" s="144">
        <v>0</v>
      </c>
      <c r="X146" s="144">
        <v>0</v>
      </c>
      <c r="Y146" s="144">
        <v>0</v>
      </c>
      <c r="Z146" s="144">
        <v>0</v>
      </c>
      <c r="AA146" s="144">
        <v>0</v>
      </c>
      <c r="AB146" s="144">
        <v>0</v>
      </c>
      <c r="AC146" s="144">
        <v>0</v>
      </c>
      <c r="AD146" s="144">
        <v>0</v>
      </c>
      <c r="AE146" s="144">
        <v>0</v>
      </c>
      <c r="AF146" s="144">
        <v>0</v>
      </c>
      <c r="AG146" s="144">
        <v>0</v>
      </c>
      <c r="AH146" s="144"/>
      <c r="AI146" s="144"/>
      <c r="AJ146" s="144">
        <f t="shared" si="84"/>
        <v>0</v>
      </c>
      <c r="AK146" s="144">
        <f t="shared" si="84"/>
        <v>0</v>
      </c>
      <c r="AL146" s="144">
        <f t="shared" si="84"/>
        <v>-10989</v>
      </c>
      <c r="AM146" s="144">
        <f t="shared" si="85"/>
        <v>0</v>
      </c>
      <c r="AN146" s="144">
        <f t="shared" si="86"/>
        <v>0</v>
      </c>
      <c r="AO146" s="144">
        <f t="shared" si="86"/>
        <v>0</v>
      </c>
      <c r="AP146" s="144">
        <f t="shared" si="86"/>
        <v>0</v>
      </c>
    </row>
    <row r="147" spans="3:42" s="50" customFormat="1" ht="18">
      <c r="C147" s="145" t="s">
        <v>123</v>
      </c>
      <c r="D147" s="145" t="s">
        <v>166</v>
      </c>
      <c r="E147" s="144">
        <v>0</v>
      </c>
      <c r="F147" s="144">
        <v>0</v>
      </c>
      <c r="G147" s="144">
        <v>0</v>
      </c>
      <c r="H147" s="144">
        <v>0</v>
      </c>
      <c r="I147" s="144">
        <v>0</v>
      </c>
      <c r="J147" s="144">
        <v>0</v>
      </c>
      <c r="K147" s="144">
        <v>0</v>
      </c>
      <c r="L147" s="144">
        <v>0</v>
      </c>
      <c r="M147" s="144">
        <v>-536</v>
      </c>
      <c r="N147" s="144">
        <v>-1968</v>
      </c>
      <c r="O147" s="144">
        <v>-1328</v>
      </c>
      <c r="P147" s="144">
        <v>-1241</v>
      </c>
      <c r="Q147" s="144">
        <v>-4339</v>
      </c>
      <c r="R147" s="144">
        <v>-3852</v>
      </c>
      <c r="S147" s="144">
        <v>-4821</v>
      </c>
      <c r="T147" s="144">
        <v>-3636</v>
      </c>
      <c r="U147" s="144">
        <v>-3787</v>
      </c>
      <c r="V147" s="144">
        <v>-3700</v>
      </c>
      <c r="W147" s="144">
        <v>-3965</v>
      </c>
      <c r="X147" s="144">
        <v>-3435</v>
      </c>
      <c r="Y147" s="144">
        <v>-3343</v>
      </c>
      <c r="Z147" s="144">
        <v>-2916</v>
      </c>
      <c r="AA147" s="144">
        <v>-2744</v>
      </c>
      <c r="AB147" s="144">
        <v>-2445</v>
      </c>
      <c r="AC147" s="144">
        <v>-3149</v>
      </c>
      <c r="AD147" s="144">
        <v>-2431</v>
      </c>
      <c r="AE147" s="144">
        <v>-2522</v>
      </c>
      <c r="AF147" s="144">
        <v>-2407</v>
      </c>
      <c r="AG147" s="144">
        <v>-2640</v>
      </c>
      <c r="AH147" s="144">
        <v>-2687</v>
      </c>
      <c r="AI147" s="144"/>
      <c r="AJ147" s="144">
        <f t="shared" si="84"/>
        <v>0</v>
      </c>
      <c r="AK147" s="144">
        <f t="shared" si="84"/>
        <v>0</v>
      </c>
      <c r="AL147" s="144">
        <f t="shared" si="84"/>
        <v>-1241</v>
      </c>
      <c r="AM147" s="144">
        <f t="shared" si="85"/>
        <v>-3636</v>
      </c>
      <c r="AN147" s="144">
        <f t="shared" si="86"/>
        <v>-3435</v>
      </c>
      <c r="AO147" s="144">
        <f t="shared" si="86"/>
        <v>-2445</v>
      </c>
      <c r="AP147" s="144">
        <f t="shared" si="86"/>
        <v>-2407</v>
      </c>
    </row>
    <row r="148" spans="3:42" s="50" customFormat="1" ht="18">
      <c r="C148" s="145" t="s">
        <v>479</v>
      </c>
      <c r="D148" s="145" t="s">
        <v>167</v>
      </c>
      <c r="E148" s="144">
        <v>0</v>
      </c>
      <c r="F148" s="144">
        <v>0</v>
      </c>
      <c r="G148" s="144">
        <v>0</v>
      </c>
      <c r="H148" s="144">
        <v>-11638</v>
      </c>
      <c r="I148" s="144">
        <v>-5445</v>
      </c>
      <c r="J148" s="144">
        <v>1054</v>
      </c>
      <c r="K148" s="144">
        <v>5787</v>
      </c>
      <c r="L148" s="144">
        <v>0</v>
      </c>
      <c r="M148" s="144">
        <v>4137</v>
      </c>
      <c r="N148" s="144">
        <v>-2555</v>
      </c>
      <c r="O148" s="144">
        <v>-7094</v>
      </c>
      <c r="P148" s="144">
        <v>-34403</v>
      </c>
      <c r="Q148" s="144">
        <v>-34403</v>
      </c>
      <c r="R148" s="144">
        <v>-68714</v>
      </c>
      <c r="S148" s="144">
        <v>-86383</v>
      </c>
      <c r="T148" s="144">
        <v>-90996</v>
      </c>
      <c r="U148" s="144">
        <v>-101617</v>
      </c>
      <c r="V148" s="144">
        <v>-114925</v>
      </c>
      <c r="W148" s="144">
        <v>-107923</v>
      </c>
      <c r="X148" s="144">
        <v>-109555</v>
      </c>
      <c r="Y148" s="144">
        <v>18602</v>
      </c>
      <c r="Z148" s="144">
        <v>-40656</v>
      </c>
      <c r="AA148" s="144">
        <v>-31141</v>
      </c>
      <c r="AB148" s="144">
        <v>-9591</v>
      </c>
      <c r="AC148" s="144">
        <v>736</v>
      </c>
      <c r="AD148" s="144">
        <v>8104</v>
      </c>
      <c r="AE148" s="144">
        <v>23455</v>
      </c>
      <c r="AF148" s="144">
        <v>-10212</v>
      </c>
      <c r="AG148" s="144">
        <v>-70151</v>
      </c>
      <c r="AH148" s="144">
        <v>-82394</v>
      </c>
      <c r="AI148" s="144"/>
      <c r="AJ148" s="144">
        <f t="shared" si="84"/>
        <v>-11638</v>
      </c>
      <c r="AK148" s="144">
        <f t="shared" si="84"/>
        <v>0</v>
      </c>
      <c r="AL148" s="144">
        <f t="shared" si="84"/>
        <v>-34403</v>
      </c>
      <c r="AM148" s="144">
        <f t="shared" si="85"/>
        <v>-90996</v>
      </c>
      <c r="AN148" s="144">
        <f t="shared" si="86"/>
        <v>-109555</v>
      </c>
      <c r="AO148" s="144">
        <f t="shared" si="86"/>
        <v>-9591</v>
      </c>
      <c r="AP148" s="144">
        <f t="shared" si="86"/>
        <v>-10212</v>
      </c>
    </row>
    <row r="149" spans="3:42" s="50" customFormat="1" ht="18">
      <c r="C149" s="145" t="s">
        <v>172</v>
      </c>
      <c r="D149" s="145" t="s">
        <v>585</v>
      </c>
      <c r="E149" s="144">
        <v>0</v>
      </c>
      <c r="F149" s="144">
        <v>0</v>
      </c>
      <c r="G149" s="144">
        <v>0</v>
      </c>
      <c r="H149" s="144">
        <v>0</v>
      </c>
      <c r="I149" s="144">
        <v>0</v>
      </c>
      <c r="J149" s="144">
        <v>0</v>
      </c>
      <c r="K149" s="144">
        <v>0</v>
      </c>
      <c r="L149" s="144">
        <v>0</v>
      </c>
      <c r="M149" s="144">
        <v>0</v>
      </c>
      <c r="N149" s="144">
        <v>0</v>
      </c>
      <c r="O149" s="144">
        <v>0</v>
      </c>
      <c r="P149" s="144">
        <v>0</v>
      </c>
      <c r="Q149" s="144">
        <v>-6632</v>
      </c>
      <c r="R149" s="144">
        <v>0</v>
      </c>
      <c r="S149" s="144">
        <v>0</v>
      </c>
      <c r="T149" s="144">
        <v>0</v>
      </c>
      <c r="U149" s="144">
        <v>0</v>
      </c>
      <c r="V149" s="144">
        <v>0</v>
      </c>
      <c r="W149" s="144"/>
      <c r="X149" s="144"/>
      <c r="Y149" s="144"/>
      <c r="Z149" s="144"/>
      <c r="AA149" s="144">
        <v>0</v>
      </c>
      <c r="AB149" s="144"/>
      <c r="AC149" s="144">
        <v>0</v>
      </c>
      <c r="AD149" s="144">
        <v>0</v>
      </c>
      <c r="AE149" s="144">
        <v>0</v>
      </c>
      <c r="AF149" s="144">
        <v>0</v>
      </c>
      <c r="AG149" s="144">
        <v>0</v>
      </c>
      <c r="AH149" s="144">
        <v>0</v>
      </c>
      <c r="AI149" s="144"/>
      <c r="AJ149" s="144">
        <f t="shared" si="84"/>
        <v>0</v>
      </c>
      <c r="AK149" s="144">
        <f t="shared" si="84"/>
        <v>0</v>
      </c>
      <c r="AL149" s="144">
        <f t="shared" si="84"/>
        <v>0</v>
      </c>
      <c r="AM149" s="144">
        <f t="shared" si="85"/>
        <v>0</v>
      </c>
      <c r="AN149" s="144">
        <f t="shared" si="86"/>
        <v>0</v>
      </c>
      <c r="AO149" s="144">
        <f t="shared" si="86"/>
        <v>0</v>
      </c>
      <c r="AP149" s="144">
        <f t="shared" si="86"/>
        <v>0</v>
      </c>
    </row>
    <row r="150" spans="3:42" s="62" customFormat="1" ht="18">
      <c r="C150" s="200" t="s">
        <v>124</v>
      </c>
      <c r="D150" s="201" t="s">
        <v>531</v>
      </c>
      <c r="E150" s="202">
        <v>0</v>
      </c>
      <c r="F150" s="202">
        <v>0</v>
      </c>
      <c r="G150" s="202">
        <v>0</v>
      </c>
      <c r="H150" s="202">
        <v>22894</v>
      </c>
      <c r="I150" s="202">
        <v>29087</v>
      </c>
      <c r="J150" s="202">
        <v>35586</v>
      </c>
      <c r="K150" s="202">
        <v>40319</v>
      </c>
      <c r="L150" s="202">
        <v>355134</v>
      </c>
      <c r="M150" s="202">
        <v>358922</v>
      </c>
      <c r="N150" s="202">
        <v>351577.19881000003</v>
      </c>
      <c r="O150" s="202">
        <v>713849</v>
      </c>
      <c r="P150" s="202">
        <v>678908</v>
      </c>
      <c r="Q150" s="202">
        <v>670353</v>
      </c>
      <c r="R150" s="202">
        <v>789982</v>
      </c>
      <c r="S150" s="202">
        <f t="shared" ref="S150:X150" si="87">SUM(S142:S149)</f>
        <v>776485</v>
      </c>
      <c r="T150" s="202">
        <f t="shared" si="87"/>
        <v>786456</v>
      </c>
      <c r="U150" s="202">
        <f t="shared" si="87"/>
        <v>779341</v>
      </c>
      <c r="V150" s="202">
        <f t="shared" si="87"/>
        <v>770573</v>
      </c>
      <c r="W150" s="202">
        <f t="shared" si="87"/>
        <v>780734</v>
      </c>
      <c r="X150" s="202">
        <f t="shared" si="87"/>
        <v>776479</v>
      </c>
      <c r="Y150" s="202">
        <f t="shared" ref="Y150:Z150" si="88">SUM(Y142:Y149)</f>
        <v>798284</v>
      </c>
      <c r="Z150" s="202">
        <f t="shared" si="88"/>
        <v>529345</v>
      </c>
      <c r="AA150" s="202">
        <f t="shared" ref="AA150:AD150" si="89">SUM(AA142:AA149)</f>
        <v>319905</v>
      </c>
      <c r="AB150" s="202">
        <f t="shared" si="89"/>
        <v>342465</v>
      </c>
      <c r="AC150" s="202">
        <f t="shared" si="89"/>
        <v>352593</v>
      </c>
      <c r="AD150" s="202">
        <f t="shared" si="89"/>
        <v>528901</v>
      </c>
      <c r="AE150" s="202">
        <f t="shared" ref="AE150:AH150" si="90">SUM(AE142:AE149)</f>
        <v>544430</v>
      </c>
      <c r="AF150" s="202">
        <f t="shared" si="90"/>
        <v>511484</v>
      </c>
      <c r="AG150" s="202">
        <f t="shared" si="90"/>
        <v>451778</v>
      </c>
      <c r="AH150" s="202">
        <f t="shared" si="90"/>
        <v>429438</v>
      </c>
      <c r="AI150" s="143"/>
      <c r="AJ150" s="202">
        <f t="shared" si="84"/>
        <v>22894</v>
      </c>
      <c r="AK150" s="202">
        <f t="shared" si="84"/>
        <v>355134</v>
      </c>
      <c r="AL150" s="202">
        <f t="shared" si="84"/>
        <v>678908</v>
      </c>
      <c r="AM150" s="202">
        <f t="shared" si="85"/>
        <v>786456</v>
      </c>
      <c r="AN150" s="202">
        <f t="shared" si="86"/>
        <v>776479</v>
      </c>
      <c r="AO150" s="202">
        <f t="shared" si="86"/>
        <v>342465</v>
      </c>
      <c r="AP150" s="202">
        <f t="shared" si="86"/>
        <v>511484</v>
      </c>
    </row>
    <row r="151" spans="3:42" s="50" customFormat="1" ht="18">
      <c r="C151" s="145" t="s">
        <v>125</v>
      </c>
      <c r="D151" s="145" t="s">
        <v>532</v>
      </c>
      <c r="E151" s="144">
        <v>0</v>
      </c>
      <c r="F151" s="144">
        <v>0</v>
      </c>
      <c r="G151" s="144">
        <v>0</v>
      </c>
      <c r="H151" s="144">
        <v>0</v>
      </c>
      <c r="I151" s="144">
        <v>0</v>
      </c>
      <c r="J151" s="144">
        <v>0</v>
      </c>
      <c r="K151" s="144">
        <v>0</v>
      </c>
      <c r="L151" s="144">
        <v>0</v>
      </c>
      <c r="M151" s="144">
        <v>0</v>
      </c>
      <c r="N151" s="144">
        <v>0</v>
      </c>
      <c r="O151" s="144">
        <v>0</v>
      </c>
      <c r="P151" s="144">
        <v>0</v>
      </c>
      <c r="Q151" s="144">
        <v>0</v>
      </c>
      <c r="R151" s="144">
        <v>0</v>
      </c>
      <c r="S151" s="144">
        <v>0</v>
      </c>
      <c r="T151" s="144">
        <v>0</v>
      </c>
      <c r="U151" s="144">
        <v>0</v>
      </c>
      <c r="V151" s="144">
        <v>0</v>
      </c>
      <c r="W151" s="144">
        <v>0</v>
      </c>
      <c r="X151" s="144">
        <v>0</v>
      </c>
      <c r="Y151" s="144">
        <v>0</v>
      </c>
      <c r="Z151" s="144">
        <v>0</v>
      </c>
      <c r="AA151" s="144">
        <v>0</v>
      </c>
      <c r="AB151" s="144">
        <v>0</v>
      </c>
      <c r="AC151" s="144">
        <v>0</v>
      </c>
      <c r="AD151" s="144">
        <v>0</v>
      </c>
      <c r="AE151" s="144">
        <v>0</v>
      </c>
      <c r="AF151" s="144">
        <v>0</v>
      </c>
      <c r="AG151" s="144">
        <v>0</v>
      </c>
      <c r="AH151" s="144">
        <v>0</v>
      </c>
      <c r="AI151" s="144"/>
      <c r="AJ151" s="144">
        <f t="shared" si="84"/>
        <v>0</v>
      </c>
      <c r="AK151" s="144">
        <f t="shared" si="84"/>
        <v>0</v>
      </c>
      <c r="AL151" s="144">
        <f t="shared" si="84"/>
        <v>0</v>
      </c>
      <c r="AM151" s="144">
        <f t="shared" si="85"/>
        <v>0</v>
      </c>
      <c r="AN151" s="144">
        <f t="shared" si="86"/>
        <v>0</v>
      </c>
      <c r="AO151" s="144">
        <f t="shared" si="86"/>
        <v>0</v>
      </c>
      <c r="AP151" s="144">
        <f t="shared" si="86"/>
        <v>0</v>
      </c>
    </row>
    <row r="152" spans="3:42" s="62" customFormat="1" ht="18">
      <c r="C152" s="200" t="s">
        <v>126</v>
      </c>
      <c r="D152" s="201" t="s">
        <v>533</v>
      </c>
      <c r="E152" s="202">
        <v>0</v>
      </c>
      <c r="F152" s="202">
        <v>0</v>
      </c>
      <c r="G152" s="202">
        <v>0</v>
      </c>
      <c r="H152" s="202">
        <v>22894</v>
      </c>
      <c r="I152" s="202">
        <v>29087</v>
      </c>
      <c r="J152" s="202">
        <v>35586</v>
      </c>
      <c r="K152" s="202">
        <v>40319</v>
      </c>
      <c r="L152" s="202">
        <v>355134</v>
      </c>
      <c r="M152" s="202">
        <v>358922</v>
      </c>
      <c r="N152" s="202">
        <v>351577.19881000003</v>
      </c>
      <c r="O152" s="202">
        <v>713849</v>
      </c>
      <c r="P152" s="202">
        <v>678908</v>
      </c>
      <c r="Q152" s="202">
        <v>670353</v>
      </c>
      <c r="R152" s="202">
        <v>789982</v>
      </c>
      <c r="S152" s="202">
        <f t="shared" ref="S152:X152" si="91">SUM(S150:S151)</f>
        <v>776485</v>
      </c>
      <c r="T152" s="202">
        <f t="shared" si="91"/>
        <v>786456</v>
      </c>
      <c r="U152" s="202">
        <f t="shared" si="91"/>
        <v>779341</v>
      </c>
      <c r="V152" s="202">
        <f t="shared" si="91"/>
        <v>770573</v>
      </c>
      <c r="W152" s="202">
        <f t="shared" si="91"/>
        <v>780734</v>
      </c>
      <c r="X152" s="202">
        <f t="shared" si="91"/>
        <v>776479</v>
      </c>
      <c r="Y152" s="202">
        <f t="shared" ref="Y152:Z152" si="92">SUM(Y150:Y151)</f>
        <v>798284</v>
      </c>
      <c r="Z152" s="202">
        <f t="shared" si="92"/>
        <v>529345</v>
      </c>
      <c r="AA152" s="202">
        <f t="shared" ref="AA152:AB152" si="93">SUM(AA150:AA151)</f>
        <v>319905</v>
      </c>
      <c r="AB152" s="202">
        <f t="shared" si="93"/>
        <v>342465</v>
      </c>
      <c r="AC152" s="202">
        <f t="shared" ref="AC152:AD152" si="94">SUM(AC150:AC151)</f>
        <v>352593</v>
      </c>
      <c r="AD152" s="202">
        <f t="shared" si="94"/>
        <v>528901</v>
      </c>
      <c r="AE152" s="202">
        <f t="shared" ref="AE152:AH152" si="95">SUM(AE150:AE151)</f>
        <v>544430</v>
      </c>
      <c r="AF152" s="202">
        <f t="shared" si="95"/>
        <v>511484</v>
      </c>
      <c r="AG152" s="202">
        <f t="shared" si="95"/>
        <v>451778</v>
      </c>
      <c r="AH152" s="202">
        <f t="shared" si="95"/>
        <v>429438</v>
      </c>
      <c r="AI152" s="143"/>
      <c r="AJ152" s="202">
        <f t="shared" si="84"/>
        <v>22894</v>
      </c>
      <c r="AK152" s="202">
        <f t="shared" si="84"/>
        <v>355134</v>
      </c>
      <c r="AL152" s="202">
        <f t="shared" si="84"/>
        <v>678908</v>
      </c>
      <c r="AM152" s="202">
        <f t="shared" si="85"/>
        <v>786456</v>
      </c>
      <c r="AN152" s="202">
        <f t="shared" si="86"/>
        <v>776479</v>
      </c>
      <c r="AO152" s="202">
        <f t="shared" si="86"/>
        <v>342465</v>
      </c>
      <c r="AP152" s="202">
        <f t="shared" si="86"/>
        <v>511484</v>
      </c>
    </row>
    <row r="153" spans="3:42" s="47" customFormat="1" ht="6" customHeight="1">
      <c r="D153" s="57"/>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c r="AB153" s="139"/>
      <c r="AC153" s="139"/>
      <c r="AD153" s="139"/>
      <c r="AE153" s="139"/>
      <c r="AF153" s="139"/>
      <c r="AG153" s="139"/>
      <c r="AH153" s="139"/>
      <c r="AI153" s="139"/>
      <c r="AJ153" s="139"/>
      <c r="AK153" s="139"/>
      <c r="AL153" s="139"/>
      <c r="AM153" s="139"/>
      <c r="AN153" s="139"/>
      <c r="AO153" s="139"/>
      <c r="AP153" s="139"/>
    </row>
    <row r="154" spans="3:42" s="62" customFormat="1" ht="18">
      <c r="C154" s="210" t="s">
        <v>127</v>
      </c>
      <c r="D154" s="211" t="s">
        <v>534</v>
      </c>
      <c r="E154" s="212">
        <v>0</v>
      </c>
      <c r="F154" s="212">
        <v>0</v>
      </c>
      <c r="G154" s="212">
        <v>0</v>
      </c>
      <c r="H154" s="212">
        <v>37812</v>
      </c>
      <c r="I154" s="212">
        <v>41197</v>
      </c>
      <c r="J154" s="212">
        <v>51915</v>
      </c>
      <c r="K154" s="212">
        <v>64070</v>
      </c>
      <c r="L154" s="212">
        <v>374804</v>
      </c>
      <c r="M154" s="212">
        <v>378161</v>
      </c>
      <c r="N154" s="212">
        <v>405573</v>
      </c>
      <c r="O154" s="212">
        <v>803292</v>
      </c>
      <c r="P154" s="212">
        <v>848646</v>
      </c>
      <c r="Q154" s="212">
        <v>816585</v>
      </c>
      <c r="R154" s="212">
        <v>960051</v>
      </c>
      <c r="S154" s="212">
        <f t="shared" ref="S154:AD154" si="96">S152+S125+S139</f>
        <v>948172</v>
      </c>
      <c r="T154" s="212">
        <f t="shared" si="96"/>
        <v>936434</v>
      </c>
      <c r="U154" s="212">
        <f t="shared" si="96"/>
        <v>913184</v>
      </c>
      <c r="V154" s="212">
        <f t="shared" si="96"/>
        <v>892344</v>
      </c>
      <c r="W154" s="212">
        <f t="shared" si="96"/>
        <v>900091</v>
      </c>
      <c r="X154" s="212">
        <f t="shared" si="96"/>
        <v>948395</v>
      </c>
      <c r="Y154" s="212">
        <f t="shared" si="96"/>
        <v>937712</v>
      </c>
      <c r="Z154" s="212">
        <f t="shared" si="96"/>
        <v>641371</v>
      </c>
      <c r="AA154" s="212">
        <f t="shared" si="96"/>
        <v>438915</v>
      </c>
      <c r="AB154" s="212">
        <f t="shared" si="96"/>
        <v>445057</v>
      </c>
      <c r="AC154" s="212">
        <f t="shared" si="96"/>
        <v>451128</v>
      </c>
      <c r="AD154" s="212">
        <f t="shared" si="96"/>
        <v>614614</v>
      </c>
      <c r="AE154" s="212">
        <f t="shared" ref="AE154:AH154" si="97">AE152+AE125+AE139</f>
        <v>626730</v>
      </c>
      <c r="AF154" s="212">
        <f t="shared" si="97"/>
        <v>600563</v>
      </c>
      <c r="AG154" s="212">
        <f t="shared" si="97"/>
        <v>521795</v>
      </c>
      <c r="AH154" s="212">
        <f t="shared" si="97"/>
        <v>506327</v>
      </c>
      <c r="AI154" s="143"/>
      <c r="AJ154" s="212">
        <f>SUMIFS($E154:$R154,$E$4:$R$4,AJ$6)</f>
        <v>37812</v>
      </c>
      <c r="AK154" s="212">
        <f>SUMIFS($E154:$R154,$E$4:$R$4,AK$6)</f>
        <v>374804</v>
      </c>
      <c r="AL154" s="212">
        <f>SUMIFS($E154:$R154,$E$4:$R$4,AL$6)</f>
        <v>848646</v>
      </c>
      <c r="AM154" s="212">
        <f>SUMIFS($E154:$T154,$E$4:$T$4,AM$6)</f>
        <v>936434</v>
      </c>
      <c r="AN154" s="212">
        <f>SUMIFS($E154:$AI154,$E$4:$AI$4,AN$6)</f>
        <v>948395</v>
      </c>
      <c r="AO154" s="212">
        <f>SUMIFS($E154:$AI154,$E$4:$AI$4,AO$6)</f>
        <v>445057</v>
      </c>
      <c r="AP154" s="212">
        <f>SUMIFS($E154:$AI154,$E$4:$AI$4,AP$6)</f>
        <v>600563</v>
      </c>
    </row>
    <row r="155" spans="3:42" s="151" customFormat="1" ht="18.600000000000001"/>
    <row r="156" spans="3:42" s="47" customFormat="1" ht="18.600000000000001"/>
    <row r="157" spans="3:42" s="47" customFormat="1" ht="18.600000000000001">
      <c r="C157" s="214" t="s">
        <v>173</v>
      </c>
      <c r="D157" s="214" t="s">
        <v>535</v>
      </c>
      <c r="E157" s="215">
        <v>43555</v>
      </c>
      <c r="F157" s="215">
        <v>43646</v>
      </c>
      <c r="G157" s="215">
        <v>43738</v>
      </c>
      <c r="H157" s="215">
        <v>43830</v>
      </c>
      <c r="I157" s="215">
        <v>43921</v>
      </c>
      <c r="J157" s="215">
        <v>44012</v>
      </c>
      <c r="K157" s="215">
        <v>44104</v>
      </c>
      <c r="L157" s="215">
        <v>44196</v>
      </c>
      <c r="M157" s="215">
        <v>44286</v>
      </c>
      <c r="N157" s="215">
        <v>44377</v>
      </c>
      <c r="O157" s="215">
        <v>44469</v>
      </c>
      <c r="P157" s="215">
        <v>44561</v>
      </c>
      <c r="Q157" s="215">
        <v>44651</v>
      </c>
      <c r="R157" s="215">
        <v>44742</v>
      </c>
      <c r="S157" s="215">
        <v>44834</v>
      </c>
      <c r="T157" s="215">
        <v>44926</v>
      </c>
      <c r="U157" s="215">
        <v>45016</v>
      </c>
      <c r="V157" s="215">
        <v>45107</v>
      </c>
      <c r="W157" s="215">
        <v>45199</v>
      </c>
      <c r="X157" s="215">
        <v>45291</v>
      </c>
      <c r="Y157" s="215">
        <v>45382</v>
      </c>
      <c r="Z157" s="215">
        <v>45473</v>
      </c>
      <c r="AA157" s="215">
        <v>45565</v>
      </c>
      <c r="AB157" s="215">
        <v>45657</v>
      </c>
      <c r="AC157" s="215">
        <v>45747</v>
      </c>
      <c r="AD157" s="215">
        <v>45838</v>
      </c>
      <c r="AE157" s="215">
        <v>45930</v>
      </c>
      <c r="AF157" s="215">
        <v>46022</v>
      </c>
      <c r="AG157" s="215">
        <v>46112</v>
      </c>
      <c r="AH157" s="215">
        <v>46203</v>
      </c>
      <c r="AJ157" s="215">
        <v>43830</v>
      </c>
      <c r="AK157" s="215">
        <v>44196</v>
      </c>
      <c r="AL157" s="215">
        <v>44561</v>
      </c>
      <c r="AM157" s="215">
        <v>44926</v>
      </c>
      <c r="AN157" s="215">
        <v>45291</v>
      </c>
      <c r="AO157" s="215">
        <v>45657</v>
      </c>
      <c r="AP157" s="215">
        <v>46022</v>
      </c>
    </row>
    <row r="158" spans="3:42" s="47" customFormat="1" ht="10.5" customHeight="1">
      <c r="C158" s="216" t="s">
        <v>353</v>
      </c>
      <c r="D158" s="216" t="s">
        <v>536</v>
      </c>
      <c r="E158" s="217"/>
      <c r="F158" s="217"/>
      <c r="G158" s="217"/>
      <c r="H158" s="217"/>
      <c r="I158" s="217"/>
      <c r="J158" s="217"/>
      <c r="K158" s="217"/>
      <c r="L158" s="217"/>
      <c r="M158" s="217"/>
      <c r="N158" s="217"/>
      <c r="O158" s="217"/>
      <c r="P158" s="217"/>
      <c r="Q158" s="217"/>
      <c r="R158" s="218"/>
      <c r="S158" s="217"/>
      <c r="T158" s="217"/>
      <c r="U158" s="217"/>
      <c r="V158" s="218"/>
      <c r="W158" s="218"/>
      <c r="X158" s="218"/>
      <c r="Y158" s="218"/>
      <c r="Z158" s="218"/>
      <c r="AA158" s="218"/>
      <c r="AB158" s="218"/>
      <c r="AC158" s="218"/>
      <c r="AD158" s="218"/>
      <c r="AE158" s="218"/>
      <c r="AF158" s="218"/>
      <c r="AG158" s="218"/>
      <c r="AH158" s="218"/>
      <c r="AJ158" s="217"/>
      <c r="AK158" s="217"/>
      <c r="AL158" s="217"/>
      <c r="AM158" s="217"/>
      <c r="AN158" s="217"/>
      <c r="AO158" s="217"/>
      <c r="AP158" s="217"/>
    </row>
    <row r="159" spans="3:42" s="62" customFormat="1" ht="18">
      <c r="C159" s="141" t="s">
        <v>174</v>
      </c>
      <c r="D159" s="141" t="s">
        <v>537</v>
      </c>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c r="AH159" s="143"/>
      <c r="AI159" s="143"/>
      <c r="AJ159" s="143"/>
      <c r="AK159" s="143"/>
      <c r="AL159" s="143"/>
      <c r="AM159" s="143"/>
      <c r="AN159" s="143"/>
      <c r="AO159" s="143"/>
      <c r="AP159" s="143"/>
    </row>
    <row r="160" spans="3:42" s="50" customFormat="1" ht="18">
      <c r="C160" s="94" t="s">
        <v>307</v>
      </c>
      <c r="D160" s="94" t="s">
        <v>538</v>
      </c>
      <c r="E160" s="144">
        <v>0</v>
      </c>
      <c r="F160" s="144">
        <v>0</v>
      </c>
      <c r="G160" s="144">
        <v>6904</v>
      </c>
      <c r="H160" s="144">
        <v>8310</v>
      </c>
      <c r="I160" s="144">
        <v>8938</v>
      </c>
      <c r="J160" s="144">
        <v>18198</v>
      </c>
      <c r="K160" s="144">
        <v>22911</v>
      </c>
      <c r="L160" s="144">
        <v>28324</v>
      </c>
      <c r="M160" s="144">
        <v>5806</v>
      </c>
      <c r="N160" s="144">
        <v>-3987</v>
      </c>
      <c r="O160" s="144">
        <v>-11770</v>
      </c>
      <c r="P160" s="144">
        <v>-57922</v>
      </c>
      <c r="Q160" s="144">
        <v>-10047</v>
      </c>
      <c r="R160" s="144">
        <v>-44328</v>
      </c>
      <c r="S160" s="144">
        <v>-57724</v>
      </c>
      <c r="T160" s="144">
        <v>-72405</v>
      </c>
      <c r="U160" s="144">
        <v>-189</v>
      </c>
      <c r="V160" s="144">
        <v>-4275</v>
      </c>
      <c r="W160" s="144">
        <v>6142</v>
      </c>
      <c r="X160" s="144">
        <v>-15511</v>
      </c>
      <c r="Y160" s="144">
        <v>20234</v>
      </c>
      <c r="Z160" s="144">
        <v>-37702</v>
      </c>
      <c r="AA160" s="144">
        <v>-24183</v>
      </c>
      <c r="AB160" s="144">
        <v>17656</v>
      </c>
      <c r="AC160" s="144">
        <v>15856</v>
      </c>
      <c r="AD160" s="144">
        <v>25827</v>
      </c>
      <c r="AE160" s="144">
        <v>49929</v>
      </c>
      <c r="AF160" s="144">
        <v>28193</v>
      </c>
      <c r="AG160" s="144">
        <v>-50953</v>
      </c>
      <c r="AH160" s="144">
        <v>-68376</v>
      </c>
      <c r="AI160" s="144"/>
      <c r="AJ160" s="144">
        <f t="shared" ref="AJ160:AL161" si="98">SUMIFS($E160:$R160,$E$4:$R$4,AJ$6)</f>
        <v>8310</v>
      </c>
      <c r="AK160" s="144">
        <f t="shared" si="98"/>
        <v>28324</v>
      </c>
      <c r="AL160" s="144">
        <f t="shared" si="98"/>
        <v>-57922</v>
      </c>
      <c r="AM160" s="144">
        <f>SUMIFS($E160:$T160,$E$4:$T$4,AM$6)</f>
        <v>-72405</v>
      </c>
      <c r="AN160" s="144">
        <f t="shared" ref="AN160:AP161" si="99">SUMIFS($E160:$AI160,$E$4:$AI$4,AN$6)</f>
        <v>-15511</v>
      </c>
      <c r="AO160" s="144">
        <f t="shared" si="99"/>
        <v>17656</v>
      </c>
      <c r="AP160" s="144">
        <f t="shared" si="99"/>
        <v>28193</v>
      </c>
    </row>
    <row r="161" spans="3:42" s="50" customFormat="1" ht="18">
      <c r="C161" s="50" t="s">
        <v>308</v>
      </c>
      <c r="D161" s="50" t="s">
        <v>539</v>
      </c>
      <c r="E161" s="144"/>
      <c r="F161" s="144"/>
      <c r="G161" s="144"/>
      <c r="H161" s="144"/>
      <c r="I161" s="144"/>
      <c r="J161" s="144"/>
      <c r="K161" s="144"/>
      <c r="L161" s="144"/>
      <c r="M161" s="144"/>
      <c r="N161" s="144"/>
      <c r="O161" s="144"/>
      <c r="P161" s="144"/>
      <c r="Q161" s="144"/>
      <c r="R161" s="144">
        <v>-4836</v>
      </c>
      <c r="S161" s="144">
        <v>-13777</v>
      </c>
      <c r="T161" s="144"/>
      <c r="U161" s="144">
        <v>-10432</v>
      </c>
      <c r="V161" s="144">
        <v>-19654</v>
      </c>
      <c r="W161" s="144">
        <v>-22102</v>
      </c>
      <c r="X161" s="144">
        <v>9919</v>
      </c>
      <c r="Y161" s="144">
        <v>0</v>
      </c>
      <c r="Z161" s="144">
        <v>0</v>
      </c>
      <c r="AA161" s="144">
        <v>0</v>
      </c>
      <c r="AB161" s="144">
        <v>0</v>
      </c>
      <c r="AC161" s="144">
        <v>0</v>
      </c>
      <c r="AD161" s="144">
        <v>0</v>
      </c>
      <c r="AE161" s="144">
        <v>0</v>
      </c>
      <c r="AF161" s="144">
        <v>0</v>
      </c>
      <c r="AG161" s="144">
        <v>0</v>
      </c>
      <c r="AH161" s="144">
        <v>0</v>
      </c>
      <c r="AI161" s="144"/>
      <c r="AJ161" s="144">
        <f t="shared" si="98"/>
        <v>0</v>
      </c>
      <c r="AK161" s="144">
        <f t="shared" si="98"/>
        <v>0</v>
      </c>
      <c r="AL161" s="144">
        <f t="shared" si="98"/>
        <v>0</v>
      </c>
      <c r="AM161" s="144">
        <f>SUMIFS($E161:$T161,$E$4:$T$4,AM$6)</f>
        <v>0</v>
      </c>
      <c r="AN161" s="144">
        <f t="shared" si="99"/>
        <v>9919</v>
      </c>
      <c r="AO161" s="144">
        <f t="shared" si="99"/>
        <v>0</v>
      </c>
      <c r="AP161" s="144">
        <f t="shared" si="99"/>
        <v>0</v>
      </c>
    </row>
    <row r="162" spans="3:42" s="62" customFormat="1" ht="18">
      <c r="C162" s="62" t="s">
        <v>175</v>
      </c>
      <c r="D162" s="186" t="s">
        <v>540</v>
      </c>
      <c r="E162" s="143">
        <f t="shared" ref="E162:U162" si="100">SUM(E160:E161)</f>
        <v>0</v>
      </c>
      <c r="F162" s="143">
        <f t="shared" si="100"/>
        <v>0</v>
      </c>
      <c r="G162" s="143">
        <f t="shared" si="100"/>
        <v>6904</v>
      </c>
      <c r="H162" s="143">
        <f t="shared" si="100"/>
        <v>8310</v>
      </c>
      <c r="I162" s="143">
        <f t="shared" si="100"/>
        <v>8938</v>
      </c>
      <c r="J162" s="143">
        <f t="shared" si="100"/>
        <v>18198</v>
      </c>
      <c r="K162" s="143">
        <f t="shared" si="100"/>
        <v>22911</v>
      </c>
      <c r="L162" s="143">
        <f t="shared" si="100"/>
        <v>28324</v>
      </c>
      <c r="M162" s="143">
        <f t="shared" si="100"/>
        <v>5806</v>
      </c>
      <c r="N162" s="143">
        <f t="shared" si="100"/>
        <v>-3987</v>
      </c>
      <c r="O162" s="143">
        <f t="shared" si="100"/>
        <v>-11770</v>
      </c>
      <c r="P162" s="143">
        <f t="shared" si="100"/>
        <v>-57922</v>
      </c>
      <c r="Q162" s="143">
        <f t="shared" si="100"/>
        <v>-10047</v>
      </c>
      <c r="R162" s="143">
        <f t="shared" si="100"/>
        <v>-49164</v>
      </c>
      <c r="S162" s="143">
        <f t="shared" si="100"/>
        <v>-71501</v>
      </c>
      <c r="T162" s="143">
        <f t="shared" si="100"/>
        <v>-72405</v>
      </c>
      <c r="U162" s="143">
        <f t="shared" si="100"/>
        <v>-10621</v>
      </c>
      <c r="V162" s="143">
        <f t="shared" ref="V162:AD162" si="101">SUM(V160:V161)</f>
        <v>-23929</v>
      </c>
      <c r="W162" s="143">
        <f t="shared" si="101"/>
        <v>-15960</v>
      </c>
      <c r="X162" s="143">
        <f t="shared" si="101"/>
        <v>-5592</v>
      </c>
      <c r="Y162" s="143">
        <f t="shared" si="101"/>
        <v>20234</v>
      </c>
      <c r="Z162" s="143">
        <f t="shared" si="101"/>
        <v>-37702</v>
      </c>
      <c r="AA162" s="143">
        <f t="shared" si="101"/>
        <v>-24183</v>
      </c>
      <c r="AB162" s="143">
        <f t="shared" si="101"/>
        <v>17656</v>
      </c>
      <c r="AC162" s="143">
        <f t="shared" si="101"/>
        <v>15856</v>
      </c>
      <c r="AD162" s="143">
        <f t="shared" si="101"/>
        <v>25827</v>
      </c>
      <c r="AE162" s="143">
        <f t="shared" ref="AE162:AH162" si="102">SUM(AE160:AE161)</f>
        <v>49929</v>
      </c>
      <c r="AF162" s="143">
        <f t="shared" si="102"/>
        <v>28193</v>
      </c>
      <c r="AG162" s="143">
        <f t="shared" si="102"/>
        <v>-50953</v>
      </c>
      <c r="AH162" s="143">
        <f t="shared" si="102"/>
        <v>-68376</v>
      </c>
      <c r="AI162" s="143"/>
      <c r="AJ162" s="143">
        <f t="shared" ref="AJ162:AN162" si="103">SUM(AJ160:AJ161)</f>
        <v>8310</v>
      </c>
      <c r="AK162" s="143">
        <f t="shared" si="103"/>
        <v>28324</v>
      </c>
      <c r="AL162" s="143">
        <f t="shared" si="103"/>
        <v>-57922</v>
      </c>
      <c r="AM162" s="143">
        <f t="shared" si="103"/>
        <v>-72405</v>
      </c>
      <c r="AN162" s="143">
        <f t="shared" si="103"/>
        <v>-5592</v>
      </c>
      <c r="AO162" s="143">
        <f t="shared" ref="AO162:AP162" si="104">SUM(AO160:AO161)</f>
        <v>17656</v>
      </c>
      <c r="AP162" s="143">
        <f t="shared" si="104"/>
        <v>28193</v>
      </c>
    </row>
    <row r="163" spans="3:42" s="47" customFormat="1" ht="6" customHeight="1">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c r="AB163" s="139"/>
      <c r="AC163" s="139"/>
      <c r="AD163" s="139"/>
      <c r="AE163" s="139"/>
      <c r="AF163" s="139"/>
      <c r="AG163" s="139"/>
      <c r="AH163" s="139"/>
      <c r="AI163" s="139"/>
      <c r="AJ163" s="139"/>
      <c r="AK163" s="139"/>
      <c r="AL163" s="139"/>
      <c r="AM163" s="139"/>
      <c r="AN163" s="139"/>
      <c r="AO163" s="139"/>
      <c r="AP163" s="139"/>
    </row>
    <row r="164" spans="3:42" s="47" customFormat="1" ht="18.600000000000001">
      <c r="C164" s="172" t="s">
        <v>176</v>
      </c>
      <c r="D164" s="47" t="s">
        <v>220</v>
      </c>
    </row>
    <row r="165" spans="3:42" s="50" customFormat="1" ht="18">
      <c r="C165" s="145" t="s">
        <v>11</v>
      </c>
      <c r="D165" s="145" t="s">
        <v>53</v>
      </c>
      <c r="E165" s="144">
        <v>0</v>
      </c>
      <c r="F165" s="144">
        <v>0</v>
      </c>
      <c r="G165" s="144">
        <v>1431</v>
      </c>
      <c r="H165" s="144">
        <v>1972</v>
      </c>
      <c r="I165" s="144">
        <v>545</v>
      </c>
      <c r="J165" s="144">
        <v>1096</v>
      </c>
      <c r="K165" s="144">
        <v>1414</v>
      </c>
      <c r="L165" s="144">
        <v>1769</v>
      </c>
      <c r="M165" s="144">
        <v>373</v>
      </c>
      <c r="N165" s="144">
        <v>893</v>
      </c>
      <c r="O165" s="144">
        <v>1922</v>
      </c>
      <c r="P165" s="144">
        <v>3266</v>
      </c>
      <c r="Q165" s="144">
        <v>1231</v>
      </c>
      <c r="R165" s="144">
        <v>3417</v>
      </c>
      <c r="S165" s="144">
        <v>7342</v>
      </c>
      <c r="T165" s="144">
        <v>11018</v>
      </c>
      <c r="U165" s="144">
        <v>3598</v>
      </c>
      <c r="V165" s="144">
        <v>7882</v>
      </c>
      <c r="W165" s="144">
        <v>12573</v>
      </c>
      <c r="X165" s="144">
        <v>16306</v>
      </c>
      <c r="Y165" s="144">
        <v>2243</v>
      </c>
      <c r="Z165" s="144">
        <v>4414</v>
      </c>
      <c r="AA165" s="144">
        <v>7446</v>
      </c>
      <c r="AB165" s="144">
        <v>10679</v>
      </c>
      <c r="AC165" s="144">
        <v>3323</v>
      </c>
      <c r="AD165" s="144">
        <v>6692</v>
      </c>
      <c r="AE165" s="144">
        <v>11971</v>
      </c>
      <c r="AF165" s="144">
        <v>14217</v>
      </c>
      <c r="AG165" s="144">
        <v>3691</v>
      </c>
      <c r="AH165" s="144">
        <v>7216</v>
      </c>
      <c r="AI165" s="144"/>
      <c r="AJ165" s="144">
        <f t="shared" ref="AJ165:AL176" si="105">SUMIFS($E165:$R165,$E$4:$R$4,AJ$6)</f>
        <v>1972</v>
      </c>
      <c r="AK165" s="144">
        <f t="shared" si="105"/>
        <v>1769</v>
      </c>
      <c r="AL165" s="144">
        <f t="shared" si="105"/>
        <v>3266</v>
      </c>
      <c r="AM165" s="144">
        <f t="shared" ref="AM165:AM176" si="106">SUMIFS($E165:$T165,$E$4:$T$4,AM$6)</f>
        <v>11018</v>
      </c>
      <c r="AN165" s="144">
        <f t="shared" ref="AN165:AP176" si="107">SUMIFS($E165:$AI165,$E$4:$AI$4,AN$6)</f>
        <v>16306</v>
      </c>
      <c r="AO165" s="144">
        <f t="shared" si="107"/>
        <v>10679</v>
      </c>
      <c r="AP165" s="144">
        <f t="shared" si="107"/>
        <v>14217</v>
      </c>
    </row>
    <row r="166" spans="3:42" s="50" customFormat="1" ht="18">
      <c r="C166" s="145" t="s">
        <v>500</v>
      </c>
      <c r="D166" s="145" t="s">
        <v>541</v>
      </c>
      <c r="E166" s="144">
        <v>0</v>
      </c>
      <c r="F166" s="144">
        <v>0</v>
      </c>
      <c r="G166" s="144">
        <v>949</v>
      </c>
      <c r="H166" s="144">
        <v>0</v>
      </c>
      <c r="I166" s="144">
        <v>3</v>
      </c>
      <c r="J166" s="144">
        <v>3</v>
      </c>
      <c r="K166" s="144">
        <v>6</v>
      </c>
      <c r="L166" s="144">
        <v>7</v>
      </c>
      <c r="M166" s="144">
        <v>2</v>
      </c>
      <c r="N166" s="144">
        <v>3</v>
      </c>
      <c r="O166" s="144">
        <v>3</v>
      </c>
      <c r="P166" s="144">
        <v>3</v>
      </c>
      <c r="Q166" s="144">
        <v>-1</v>
      </c>
      <c r="R166" s="144">
        <v>-4</v>
      </c>
      <c r="S166" s="144">
        <v>972</v>
      </c>
      <c r="T166" s="144">
        <v>1199</v>
      </c>
      <c r="U166" s="144">
        <v>22</v>
      </c>
      <c r="V166" s="144">
        <v>76</v>
      </c>
      <c r="W166" s="144">
        <v>72</v>
      </c>
      <c r="X166" s="144">
        <v>51</v>
      </c>
      <c r="Y166" s="144">
        <v>62</v>
      </c>
      <c r="Z166" s="144">
        <v>146</v>
      </c>
      <c r="AA166" s="144">
        <v>144</v>
      </c>
      <c r="AB166" s="144">
        <v>148</v>
      </c>
      <c r="AC166" s="144">
        <v>1635</v>
      </c>
      <c r="AD166" s="144">
        <v>1633</v>
      </c>
      <c r="AE166" s="144">
        <v>129</v>
      </c>
      <c r="AF166" s="144">
        <v>1637</v>
      </c>
      <c r="AG166" s="144">
        <v>0</v>
      </c>
      <c r="AH166" s="144">
        <v>0</v>
      </c>
      <c r="AI166" s="144"/>
      <c r="AJ166" s="144">
        <f t="shared" si="105"/>
        <v>0</v>
      </c>
      <c r="AK166" s="144">
        <f t="shared" si="105"/>
        <v>7</v>
      </c>
      <c r="AL166" s="144">
        <f t="shared" si="105"/>
        <v>3</v>
      </c>
      <c r="AM166" s="144">
        <f t="shared" si="106"/>
        <v>1199</v>
      </c>
      <c r="AN166" s="144">
        <f t="shared" si="107"/>
        <v>51</v>
      </c>
      <c r="AO166" s="144">
        <f t="shared" si="107"/>
        <v>148</v>
      </c>
      <c r="AP166" s="144">
        <f t="shared" si="107"/>
        <v>1637</v>
      </c>
    </row>
    <row r="167" spans="3:42" s="50" customFormat="1" ht="18">
      <c r="C167" s="145" t="s">
        <v>178</v>
      </c>
      <c r="D167" s="145" t="s">
        <v>542</v>
      </c>
      <c r="E167" s="144">
        <v>0</v>
      </c>
      <c r="F167" s="144">
        <v>0</v>
      </c>
      <c r="G167" s="144">
        <v>230</v>
      </c>
      <c r="H167" s="144">
        <v>0</v>
      </c>
      <c r="I167" s="144">
        <v>78</v>
      </c>
      <c r="J167" s="144">
        <v>229</v>
      </c>
      <c r="K167" s="144">
        <v>397</v>
      </c>
      <c r="L167" s="144">
        <v>1066</v>
      </c>
      <c r="M167" s="144">
        <v>0</v>
      </c>
      <c r="N167" s="144">
        <v>0</v>
      </c>
      <c r="O167" s="144">
        <v>-21</v>
      </c>
      <c r="P167" s="144">
        <v>-390</v>
      </c>
      <c r="Q167" s="144">
        <v>-1083</v>
      </c>
      <c r="R167" s="144">
        <v>-224</v>
      </c>
      <c r="S167" s="144">
        <v>-91</v>
      </c>
      <c r="T167" s="144">
        <v>-418</v>
      </c>
      <c r="U167" s="144">
        <v>-1205</v>
      </c>
      <c r="V167" s="144">
        <v>2961</v>
      </c>
      <c r="W167" s="144">
        <v>7375</v>
      </c>
      <c r="X167" s="144">
        <v>13109</v>
      </c>
      <c r="Y167" s="144">
        <v>7301</v>
      </c>
      <c r="Z167" s="144">
        <v>9705</v>
      </c>
      <c r="AA167" s="144">
        <v>11832</v>
      </c>
      <c r="AB167" s="144">
        <v>12764</v>
      </c>
      <c r="AC167" s="144">
        <v>364</v>
      </c>
      <c r="AD167" s="144">
        <v>-340</v>
      </c>
      <c r="AE167" s="144">
        <v>476</v>
      </c>
      <c r="AF167" s="144">
        <v>-3056</v>
      </c>
      <c r="AG167" s="144">
        <v>229</v>
      </c>
      <c r="AH167" s="144">
        <v>398</v>
      </c>
      <c r="AI167" s="144"/>
      <c r="AJ167" s="144">
        <f>SUMIFS($E167:$R167,$E$4:$R$4,AJ$6)</f>
        <v>0</v>
      </c>
      <c r="AK167" s="144">
        <f>SUMIFS($E167:$R167,$E$4:$R$4,AK$6)</f>
        <v>1066</v>
      </c>
      <c r="AL167" s="144">
        <f>SUMIFS($E167:$R167,$E$4:$R$4,AL$6)</f>
        <v>-390</v>
      </c>
      <c r="AM167" s="144">
        <f>SUMIFS($E167:$T167,$E$4:$T$4,AM$6)</f>
        <v>-418</v>
      </c>
      <c r="AN167" s="144">
        <f t="shared" si="107"/>
        <v>13109</v>
      </c>
      <c r="AO167" s="144">
        <f t="shared" si="107"/>
        <v>12764</v>
      </c>
      <c r="AP167" s="144">
        <f t="shared" si="107"/>
        <v>-3056</v>
      </c>
    </row>
    <row r="168" spans="3:42" s="50" customFormat="1" ht="18">
      <c r="C168" s="145" t="s">
        <v>378</v>
      </c>
      <c r="D168" s="145" t="s">
        <v>379</v>
      </c>
      <c r="E168" s="144">
        <v>0</v>
      </c>
      <c r="F168" s="144">
        <v>0</v>
      </c>
      <c r="G168" s="144">
        <v>0</v>
      </c>
      <c r="H168" s="144">
        <v>15</v>
      </c>
      <c r="I168" s="144">
        <v>212</v>
      </c>
      <c r="J168" s="144">
        <v>212</v>
      </c>
      <c r="K168" s="144">
        <v>0</v>
      </c>
      <c r="L168" s="144">
        <v>252</v>
      </c>
      <c r="M168" s="144">
        <v>-2</v>
      </c>
      <c r="N168" s="144">
        <v>-2</v>
      </c>
      <c r="O168" s="144">
        <v>-2</v>
      </c>
      <c r="P168" s="144">
        <v>0</v>
      </c>
      <c r="Q168" s="144">
        <v>0</v>
      </c>
      <c r="R168" s="144">
        <v>74</v>
      </c>
      <c r="S168" s="144">
        <v>-1</v>
      </c>
      <c r="T168" s="144">
        <v>4664</v>
      </c>
      <c r="U168" s="144">
        <v>2277</v>
      </c>
      <c r="V168" s="144">
        <v>4877</v>
      </c>
      <c r="W168" s="144">
        <v>4481</v>
      </c>
      <c r="X168" s="144">
        <v>4475</v>
      </c>
      <c r="Y168" s="144">
        <v>-14</v>
      </c>
      <c r="Z168" s="144">
        <v>-121</v>
      </c>
      <c r="AA168" s="144">
        <v>-123</v>
      </c>
      <c r="AB168" s="144">
        <v>-121</v>
      </c>
      <c r="AC168" s="144">
        <v>0</v>
      </c>
      <c r="AD168" s="144">
        <v>0</v>
      </c>
      <c r="AE168" s="144">
        <v>-2</v>
      </c>
      <c r="AF168" s="204">
        <v>0</v>
      </c>
      <c r="AG168" s="204">
        <v>-4</v>
      </c>
      <c r="AH168" s="204">
        <v>-154</v>
      </c>
      <c r="AI168" s="144"/>
      <c r="AJ168" s="144">
        <f t="shared" si="105"/>
        <v>15</v>
      </c>
      <c r="AK168" s="144">
        <f t="shared" si="105"/>
        <v>252</v>
      </c>
      <c r="AL168" s="144">
        <f t="shared" si="105"/>
        <v>0</v>
      </c>
      <c r="AM168" s="144">
        <f t="shared" si="106"/>
        <v>4664</v>
      </c>
      <c r="AN168" s="144">
        <f t="shared" si="107"/>
        <v>4475</v>
      </c>
      <c r="AO168" s="144">
        <f t="shared" si="107"/>
        <v>-121</v>
      </c>
      <c r="AP168" s="144">
        <f t="shared" si="107"/>
        <v>0</v>
      </c>
    </row>
    <row r="169" spans="3:42" s="50" customFormat="1" ht="18">
      <c r="C169" s="145" t="s">
        <v>380</v>
      </c>
      <c r="D169" s="145" t="s">
        <v>507</v>
      </c>
      <c r="E169" s="144"/>
      <c r="F169" s="144"/>
      <c r="G169" s="144"/>
      <c r="H169" s="144"/>
      <c r="I169" s="144"/>
      <c r="J169" s="144"/>
      <c r="K169" s="144"/>
      <c r="L169" s="144"/>
      <c r="M169" s="144"/>
      <c r="N169" s="144"/>
      <c r="O169" s="144"/>
      <c r="P169" s="144"/>
      <c r="Q169" s="144"/>
      <c r="R169" s="144"/>
      <c r="S169" s="144"/>
      <c r="T169" s="144"/>
      <c r="U169" s="144"/>
      <c r="V169" s="144"/>
      <c r="W169" s="144"/>
      <c r="X169" s="144"/>
      <c r="Y169" s="144"/>
      <c r="Z169" s="144"/>
      <c r="AA169" s="144"/>
      <c r="AB169" s="144">
        <v>0</v>
      </c>
      <c r="AC169" s="144">
        <v>1936</v>
      </c>
      <c r="AD169" s="144">
        <v>1673</v>
      </c>
      <c r="AE169" s="144">
        <v>4969</v>
      </c>
      <c r="AF169" s="144">
        <v>62589</v>
      </c>
      <c r="AG169" s="144">
        <v>79140</v>
      </c>
      <c r="AH169" s="144">
        <v>112995</v>
      </c>
      <c r="AI169" s="144"/>
      <c r="AJ169" s="144">
        <f t="shared" ref="AJ169:AL175" si="108">SUMIFS($E169:$R169,$E$4:$R$4,AJ$6)</f>
        <v>0</v>
      </c>
      <c r="AK169" s="144">
        <f t="shared" si="108"/>
        <v>0</v>
      </c>
      <c r="AL169" s="144">
        <f t="shared" si="108"/>
        <v>0</v>
      </c>
      <c r="AM169" s="144">
        <f t="shared" ref="AM169:AM175" si="109">SUMIFS($E169:$T169,$E$4:$T$4,AM$6)</f>
        <v>0</v>
      </c>
      <c r="AN169" s="144">
        <f t="shared" si="107"/>
        <v>0</v>
      </c>
      <c r="AO169" s="144">
        <f t="shared" si="107"/>
        <v>0</v>
      </c>
      <c r="AP169" s="144">
        <f t="shared" si="107"/>
        <v>62589</v>
      </c>
    </row>
    <row r="170" spans="3:42" s="50" customFormat="1" ht="18">
      <c r="C170" s="145" t="s">
        <v>179</v>
      </c>
      <c r="D170" s="145" t="s">
        <v>543</v>
      </c>
      <c r="E170" s="144">
        <v>0</v>
      </c>
      <c r="F170" s="144">
        <v>0</v>
      </c>
      <c r="G170" s="144">
        <v>0</v>
      </c>
      <c r="H170" s="144">
        <v>0</v>
      </c>
      <c r="I170" s="144">
        <v>0</v>
      </c>
      <c r="J170" s="144">
        <v>0</v>
      </c>
      <c r="K170" s="144">
        <v>0</v>
      </c>
      <c r="L170" s="144">
        <v>0</v>
      </c>
      <c r="M170" s="144">
        <v>0</v>
      </c>
      <c r="N170" s="144">
        <v>968</v>
      </c>
      <c r="O170" s="144">
        <v>2021</v>
      </c>
      <c r="P170" s="144">
        <v>3955</v>
      </c>
      <c r="Q170" s="144">
        <v>1175</v>
      </c>
      <c r="R170" s="144">
        <v>3222</v>
      </c>
      <c r="S170" s="144">
        <v>8313</v>
      </c>
      <c r="T170" s="144">
        <v>14251</v>
      </c>
      <c r="U170" s="144">
        <v>3657</v>
      </c>
      <c r="V170" s="144">
        <v>8110</v>
      </c>
      <c r="W170" s="144">
        <v>11533</v>
      </c>
      <c r="X170" s="144">
        <v>446</v>
      </c>
      <c r="Y170" s="144">
        <v>1479</v>
      </c>
      <c r="Z170" s="144">
        <v>1371</v>
      </c>
      <c r="AA170" s="144">
        <v>2240</v>
      </c>
      <c r="AB170" s="144">
        <v>2951</v>
      </c>
      <c r="AC170" s="144">
        <v>505</v>
      </c>
      <c r="AD170" s="144">
        <v>1705</v>
      </c>
      <c r="AE170" s="144">
        <v>1781</v>
      </c>
      <c r="AF170" s="144">
        <v>2375</v>
      </c>
      <c r="AG170" s="144">
        <v>466</v>
      </c>
      <c r="AH170" s="144">
        <v>628</v>
      </c>
      <c r="AI170" s="144"/>
      <c r="AJ170" s="144">
        <f t="shared" si="108"/>
        <v>0</v>
      </c>
      <c r="AK170" s="144">
        <f t="shared" si="108"/>
        <v>0</v>
      </c>
      <c r="AL170" s="144">
        <f t="shared" si="108"/>
        <v>3955</v>
      </c>
      <c r="AM170" s="144">
        <f t="shared" si="109"/>
        <v>14251</v>
      </c>
      <c r="AN170" s="144">
        <f t="shared" si="107"/>
        <v>446</v>
      </c>
      <c r="AO170" s="144">
        <f t="shared" si="107"/>
        <v>2951</v>
      </c>
      <c r="AP170" s="144">
        <f t="shared" si="107"/>
        <v>2375</v>
      </c>
    </row>
    <row r="171" spans="3:42" s="50" customFormat="1" ht="18">
      <c r="C171" s="145" t="s">
        <v>180</v>
      </c>
      <c r="D171" s="145" t="s">
        <v>544</v>
      </c>
      <c r="E171" s="144">
        <v>0</v>
      </c>
      <c r="F171" s="144">
        <v>0</v>
      </c>
      <c r="G171" s="144">
        <v>0</v>
      </c>
      <c r="H171" s="144">
        <v>0</v>
      </c>
      <c r="I171" s="144">
        <v>0</v>
      </c>
      <c r="J171" s="144">
        <v>0</v>
      </c>
      <c r="K171" s="144">
        <v>0</v>
      </c>
      <c r="L171" s="144">
        <v>0</v>
      </c>
      <c r="M171" s="144">
        <v>0</v>
      </c>
      <c r="N171" s="144">
        <v>0</v>
      </c>
      <c r="O171" s="144">
        <v>0</v>
      </c>
      <c r="P171" s="144">
        <v>0</v>
      </c>
      <c r="Q171" s="144">
        <v>-843</v>
      </c>
      <c r="R171" s="144">
        <v>-1886</v>
      </c>
      <c r="S171" s="144">
        <v>-3322</v>
      </c>
      <c r="T171" s="144">
        <v>-4759</v>
      </c>
      <c r="U171" s="144">
        <v>-1437</v>
      </c>
      <c r="V171" s="144">
        <v>-2875</v>
      </c>
      <c r="W171" s="144">
        <v>-4312</v>
      </c>
      <c r="X171" s="144">
        <v>-5749</v>
      </c>
      <c r="Y171" s="144">
        <v>-1437</v>
      </c>
      <c r="Z171" s="144">
        <v>-2874</v>
      </c>
      <c r="AA171" s="144">
        <v>-4312</v>
      </c>
      <c r="AB171" s="144">
        <v>-5749</v>
      </c>
      <c r="AC171" s="144">
        <v>-1437</v>
      </c>
      <c r="AD171" s="144">
        <v>-2875</v>
      </c>
      <c r="AE171" s="144">
        <v>-4312</v>
      </c>
      <c r="AF171" s="144">
        <v>-5749</v>
      </c>
      <c r="AG171" s="144">
        <v>-1437</v>
      </c>
      <c r="AH171" s="144">
        <v>-2874</v>
      </c>
      <c r="AI171" s="144"/>
      <c r="AJ171" s="144">
        <f t="shared" si="108"/>
        <v>0</v>
      </c>
      <c r="AK171" s="144">
        <f t="shared" si="108"/>
        <v>0</v>
      </c>
      <c r="AL171" s="144">
        <f t="shared" si="108"/>
        <v>0</v>
      </c>
      <c r="AM171" s="144">
        <f t="shared" si="109"/>
        <v>-4759</v>
      </c>
      <c r="AN171" s="144">
        <f t="shared" si="107"/>
        <v>-5749</v>
      </c>
      <c r="AO171" s="144">
        <f t="shared" si="107"/>
        <v>-5749</v>
      </c>
      <c r="AP171" s="144">
        <f t="shared" si="107"/>
        <v>-5749</v>
      </c>
    </row>
    <row r="172" spans="3:42" s="50" customFormat="1" ht="18">
      <c r="C172" s="145" t="s">
        <v>465</v>
      </c>
      <c r="D172" s="145" t="s">
        <v>381</v>
      </c>
      <c r="E172" s="144"/>
      <c r="F172" s="144"/>
      <c r="G172" s="144"/>
      <c r="H172" s="144"/>
      <c r="I172" s="144"/>
      <c r="J172" s="144"/>
      <c r="K172" s="144"/>
      <c r="L172" s="144"/>
      <c r="M172" s="144"/>
      <c r="N172" s="144"/>
      <c r="O172" s="144"/>
      <c r="P172" s="144"/>
      <c r="Q172" s="144"/>
      <c r="R172" s="144">
        <v>107385</v>
      </c>
      <c r="S172" s="144">
        <v>152626</v>
      </c>
      <c r="T172" s="144"/>
      <c r="U172" s="144">
        <v>42661</v>
      </c>
      <c r="V172" s="144">
        <v>78869</v>
      </c>
      <c r="W172" s="144">
        <v>108632</v>
      </c>
      <c r="X172" s="144">
        <v>144851</v>
      </c>
      <c r="Y172" s="144">
        <v>36811</v>
      </c>
      <c r="Z172" s="144">
        <v>76321</v>
      </c>
      <c r="AA172" s="144">
        <v>121212</v>
      </c>
      <c r="AB172" s="144">
        <v>170844</v>
      </c>
      <c r="AC172" s="144">
        <v>51859</v>
      </c>
      <c r="AD172" s="144">
        <v>104172</v>
      </c>
      <c r="AE172" s="144">
        <v>159886</v>
      </c>
      <c r="AF172" s="144">
        <v>230284</v>
      </c>
      <c r="AG172" s="144">
        <v>50966</v>
      </c>
      <c r="AH172" s="144">
        <v>114714</v>
      </c>
      <c r="AI172" s="144"/>
      <c r="AJ172" s="144">
        <f t="shared" si="108"/>
        <v>0</v>
      </c>
      <c r="AK172" s="144">
        <f t="shared" si="108"/>
        <v>0</v>
      </c>
      <c r="AL172" s="144">
        <f t="shared" si="108"/>
        <v>0</v>
      </c>
      <c r="AM172" s="144">
        <f t="shared" si="109"/>
        <v>0</v>
      </c>
      <c r="AN172" s="144">
        <f t="shared" si="107"/>
        <v>144851</v>
      </c>
      <c r="AO172" s="144">
        <f t="shared" si="107"/>
        <v>170844</v>
      </c>
      <c r="AP172" s="144">
        <f t="shared" si="107"/>
        <v>230284</v>
      </c>
    </row>
    <row r="173" spans="3:42" s="50" customFormat="1" ht="18">
      <c r="C173" s="145" t="s">
        <v>350</v>
      </c>
      <c r="D173" s="145" t="s">
        <v>351</v>
      </c>
      <c r="E173" s="144">
        <v>0</v>
      </c>
      <c r="F173" s="144">
        <v>0</v>
      </c>
      <c r="G173" s="144">
        <v>0</v>
      </c>
      <c r="H173" s="144">
        <v>0</v>
      </c>
      <c r="I173" s="144">
        <v>0</v>
      </c>
      <c r="J173" s="144">
        <v>0</v>
      </c>
      <c r="K173" s="144">
        <v>273</v>
      </c>
      <c r="L173" s="144">
        <v>0</v>
      </c>
      <c r="M173" s="144">
        <v>0</v>
      </c>
      <c r="N173" s="144">
        <v>0</v>
      </c>
      <c r="O173" s="144">
        <v>0</v>
      </c>
      <c r="P173" s="144">
        <v>0</v>
      </c>
      <c r="Q173" s="144">
        <v>0</v>
      </c>
      <c r="R173" s="144">
        <v>259</v>
      </c>
      <c r="S173" s="144">
        <v>215</v>
      </c>
      <c r="T173" s="144">
        <v>349</v>
      </c>
      <c r="U173" s="144">
        <v>-93</v>
      </c>
      <c r="V173" s="144">
        <v>-61</v>
      </c>
      <c r="W173" s="144">
        <v>-57</v>
      </c>
      <c r="X173" s="144">
        <v>1350</v>
      </c>
      <c r="Y173" s="144">
        <v>-459</v>
      </c>
      <c r="Z173" s="144">
        <v>577</v>
      </c>
      <c r="AA173" s="144">
        <v>924</v>
      </c>
      <c r="AB173" s="144">
        <v>1516</v>
      </c>
      <c r="AC173" s="144">
        <v>-759</v>
      </c>
      <c r="AD173" s="144">
        <v>-1228</v>
      </c>
      <c r="AE173" s="144">
        <v>-1916</v>
      </c>
      <c r="AF173" s="144">
        <v>-2121</v>
      </c>
      <c r="AG173" s="144">
        <v>8</v>
      </c>
      <c r="AH173" s="144">
        <v>211</v>
      </c>
      <c r="AI173" s="144"/>
      <c r="AJ173" s="144">
        <f t="shared" si="108"/>
        <v>0</v>
      </c>
      <c r="AK173" s="144">
        <f t="shared" si="108"/>
        <v>0</v>
      </c>
      <c r="AL173" s="144">
        <f t="shared" si="108"/>
        <v>0</v>
      </c>
      <c r="AM173" s="144">
        <f t="shared" si="109"/>
        <v>349</v>
      </c>
      <c r="AN173" s="144">
        <f t="shared" si="107"/>
        <v>1350</v>
      </c>
      <c r="AO173" s="144">
        <f t="shared" si="107"/>
        <v>1516</v>
      </c>
      <c r="AP173" s="144">
        <f t="shared" si="107"/>
        <v>-2121</v>
      </c>
    </row>
    <row r="174" spans="3:42" s="50" customFormat="1" ht="18">
      <c r="C174" s="145" t="s">
        <v>347</v>
      </c>
      <c r="D174" s="145" t="s">
        <v>510</v>
      </c>
      <c r="E174" s="144"/>
      <c r="F174" s="144"/>
      <c r="G174" s="144"/>
      <c r="H174" s="144"/>
      <c r="I174" s="144"/>
      <c r="J174" s="144"/>
      <c r="K174" s="144"/>
      <c r="L174" s="144"/>
      <c r="M174" s="144"/>
      <c r="N174" s="144"/>
      <c r="O174" s="144"/>
      <c r="P174" s="144"/>
      <c r="Q174" s="144"/>
      <c r="R174" s="144"/>
      <c r="S174" s="144"/>
      <c r="T174" s="144"/>
      <c r="U174" s="144"/>
      <c r="V174" s="144"/>
      <c r="W174" s="144"/>
      <c r="X174" s="144"/>
      <c r="Y174" s="144"/>
      <c r="Z174" s="144">
        <v>79752</v>
      </c>
      <c r="AA174" s="144">
        <v>79752</v>
      </c>
      <c r="AB174" s="144">
        <v>79752</v>
      </c>
      <c r="AC174" s="144">
        <v>0</v>
      </c>
      <c r="AD174" s="144">
        <v>0</v>
      </c>
      <c r="AE174" s="144">
        <v>0</v>
      </c>
      <c r="AF174" s="144">
        <v>-955</v>
      </c>
      <c r="AG174" s="144">
        <v>0</v>
      </c>
      <c r="AH174" s="144">
        <v>0</v>
      </c>
      <c r="AI174" s="144"/>
      <c r="AJ174" s="144">
        <f t="shared" si="108"/>
        <v>0</v>
      </c>
      <c r="AK174" s="144">
        <f t="shared" si="108"/>
        <v>0</v>
      </c>
      <c r="AL174" s="144">
        <f t="shared" si="108"/>
        <v>0</v>
      </c>
      <c r="AM174" s="144">
        <f t="shared" si="109"/>
        <v>0</v>
      </c>
      <c r="AN174" s="144">
        <f t="shared" si="107"/>
        <v>0</v>
      </c>
      <c r="AO174" s="144">
        <f t="shared" si="107"/>
        <v>79752</v>
      </c>
      <c r="AP174" s="144">
        <f t="shared" si="107"/>
        <v>-955</v>
      </c>
    </row>
    <row r="175" spans="3:42" s="50" customFormat="1" ht="18">
      <c r="C175" s="145" t="s">
        <v>406</v>
      </c>
      <c r="D175" s="145" t="s">
        <v>545</v>
      </c>
      <c r="E175" s="144">
        <v>0</v>
      </c>
      <c r="F175" s="144">
        <v>0</v>
      </c>
      <c r="G175" s="144">
        <v>0</v>
      </c>
      <c r="H175" s="144">
        <v>0</v>
      </c>
      <c r="I175" s="144">
        <v>0</v>
      </c>
      <c r="J175" s="144">
        <v>183</v>
      </c>
      <c r="K175" s="144">
        <v>0</v>
      </c>
      <c r="L175" s="144">
        <v>0</v>
      </c>
      <c r="M175" s="144">
        <v>0</v>
      </c>
      <c r="N175" s="144">
        <v>0</v>
      </c>
      <c r="O175" s="144">
        <v>206</v>
      </c>
      <c r="P175" s="144">
        <v>205</v>
      </c>
      <c r="Q175" s="144">
        <v>0</v>
      </c>
      <c r="R175" s="144">
        <v>187</v>
      </c>
      <c r="S175" s="144">
        <v>192</v>
      </c>
      <c r="T175" s="144">
        <v>183</v>
      </c>
      <c r="U175" s="144">
        <v>0</v>
      </c>
      <c r="V175" s="144">
        <v>0</v>
      </c>
      <c r="W175" s="144">
        <v>-1</v>
      </c>
      <c r="X175" s="144">
        <v>-1</v>
      </c>
      <c r="Y175" s="144">
        <v>0</v>
      </c>
      <c r="Z175" s="144">
        <v>0</v>
      </c>
      <c r="AA175" s="144">
        <v>0</v>
      </c>
      <c r="AB175" s="144">
        <v>0</v>
      </c>
      <c r="AC175" s="144">
        <v>0</v>
      </c>
      <c r="AD175" s="144">
        <v>0</v>
      </c>
      <c r="AE175" s="144">
        <v>992</v>
      </c>
      <c r="AF175" s="144">
        <v>992</v>
      </c>
      <c r="AG175" s="144">
        <v>0</v>
      </c>
      <c r="AH175" s="144">
        <v>0</v>
      </c>
      <c r="AI175" s="144"/>
      <c r="AJ175" s="144">
        <f t="shared" si="108"/>
        <v>0</v>
      </c>
      <c r="AK175" s="144">
        <f t="shared" si="108"/>
        <v>0</v>
      </c>
      <c r="AL175" s="144">
        <f t="shared" si="108"/>
        <v>205</v>
      </c>
      <c r="AM175" s="144">
        <f t="shared" si="109"/>
        <v>183</v>
      </c>
      <c r="AN175" s="144">
        <f t="shared" si="107"/>
        <v>-1</v>
      </c>
      <c r="AO175" s="144">
        <f t="shared" si="107"/>
        <v>0</v>
      </c>
      <c r="AP175" s="144">
        <f t="shared" si="107"/>
        <v>992</v>
      </c>
    </row>
    <row r="176" spans="3:42" s="50" customFormat="1" ht="18">
      <c r="C176" s="145" t="s">
        <v>177</v>
      </c>
      <c r="D176" s="145" t="s">
        <v>546</v>
      </c>
      <c r="E176" s="144">
        <v>0</v>
      </c>
      <c r="F176" s="144">
        <v>0</v>
      </c>
      <c r="G176" s="144">
        <v>0</v>
      </c>
      <c r="H176" s="144">
        <v>0</v>
      </c>
      <c r="I176" s="144">
        <v>0</v>
      </c>
      <c r="J176" s="144">
        <v>0</v>
      </c>
      <c r="K176" s="144">
        <v>0</v>
      </c>
      <c r="L176" s="144">
        <v>103</v>
      </c>
      <c r="M176" s="144">
        <v>1175</v>
      </c>
      <c r="N176" s="144">
        <v>-744</v>
      </c>
      <c r="O176" s="144">
        <v>-1614</v>
      </c>
      <c r="P176" s="144">
        <v>-1335</v>
      </c>
      <c r="Q176" s="144">
        <v>-470</v>
      </c>
      <c r="R176" s="144">
        <v>4608</v>
      </c>
      <c r="S176" s="144">
        <v>11750</v>
      </c>
      <c r="T176" s="144">
        <v>21708</v>
      </c>
      <c r="U176" s="144">
        <v>9219</v>
      </c>
      <c r="V176" s="144">
        <v>17989</v>
      </c>
      <c r="W176" s="144">
        <v>18540</v>
      </c>
      <c r="X176" s="144">
        <v>28801</v>
      </c>
      <c r="Y176" s="144">
        <v>65</v>
      </c>
      <c r="Z176" s="144">
        <v>1340</v>
      </c>
      <c r="AA176" s="144">
        <v>1279</v>
      </c>
      <c r="AB176" s="144">
        <v>-76</v>
      </c>
      <c r="AC176" s="144">
        <v>0</v>
      </c>
      <c r="AD176" s="144">
        <v>0</v>
      </c>
      <c r="AE176" s="144">
        <v>0</v>
      </c>
      <c r="AF176" s="144">
        <v>0</v>
      </c>
      <c r="AG176" s="144">
        <v>0</v>
      </c>
      <c r="AH176" s="144">
        <v>0</v>
      </c>
      <c r="AI176" s="144"/>
      <c r="AJ176" s="144">
        <f t="shared" si="105"/>
        <v>0</v>
      </c>
      <c r="AK176" s="144">
        <f t="shared" si="105"/>
        <v>103</v>
      </c>
      <c r="AL176" s="144">
        <f t="shared" si="105"/>
        <v>-1335</v>
      </c>
      <c r="AM176" s="144">
        <f t="shared" si="106"/>
        <v>21708</v>
      </c>
      <c r="AN176" s="144">
        <f t="shared" si="107"/>
        <v>28801</v>
      </c>
      <c r="AO176" s="144">
        <f t="shared" si="107"/>
        <v>-76</v>
      </c>
      <c r="AP176" s="144">
        <f t="shared" si="107"/>
        <v>0</v>
      </c>
    </row>
    <row r="177" spans="3:42" s="50" customFormat="1" ht="18">
      <c r="C177" s="145" t="s">
        <v>271</v>
      </c>
      <c r="D177" s="145" t="s">
        <v>272</v>
      </c>
      <c r="E177" s="144"/>
      <c r="F177" s="144"/>
      <c r="G177" s="144"/>
      <c r="H177" s="144"/>
      <c r="I177" s="144"/>
      <c r="J177" s="144"/>
      <c r="K177" s="144"/>
      <c r="L177" s="144"/>
      <c r="M177" s="144"/>
      <c r="N177" s="144"/>
      <c r="O177" s="144"/>
      <c r="P177" s="144"/>
      <c r="Q177" s="144"/>
      <c r="R177" s="144"/>
      <c r="S177" s="144"/>
      <c r="T177" s="144">
        <v>1863</v>
      </c>
      <c r="U177" s="144">
        <v>0</v>
      </c>
      <c r="V177" s="144">
        <v>0</v>
      </c>
      <c r="W177" s="144">
        <v>0</v>
      </c>
      <c r="X177" s="144">
        <v>-43168</v>
      </c>
      <c r="Y177" s="144">
        <v>0</v>
      </c>
      <c r="Z177" s="144">
        <v>0</v>
      </c>
      <c r="AA177" s="144">
        <v>0</v>
      </c>
      <c r="AB177" s="144">
        <v>0</v>
      </c>
      <c r="AC177" s="144">
        <v>0</v>
      </c>
      <c r="AD177" s="144">
        <v>0</v>
      </c>
      <c r="AE177" s="144">
        <v>0</v>
      </c>
      <c r="AF177" s="144">
        <v>0</v>
      </c>
      <c r="AG177" s="144">
        <v>0</v>
      </c>
      <c r="AH177" s="144">
        <v>0</v>
      </c>
      <c r="AI177" s="144"/>
      <c r="AJ177" s="144"/>
      <c r="AK177" s="144"/>
      <c r="AL177" s="144"/>
      <c r="AM177" s="144"/>
      <c r="AN177" s="144"/>
      <c r="AO177" s="144"/>
      <c r="AP177" s="144"/>
    </row>
    <row r="178" spans="3:42" s="50" customFormat="1" ht="18">
      <c r="C178" s="145" t="s">
        <v>206</v>
      </c>
      <c r="D178" s="145" t="s">
        <v>547</v>
      </c>
      <c r="E178" s="144">
        <v>0</v>
      </c>
      <c r="F178" s="144">
        <v>0</v>
      </c>
      <c r="G178" s="144">
        <v>0</v>
      </c>
      <c r="H178" s="144">
        <v>0</v>
      </c>
      <c r="I178" s="144">
        <v>0</v>
      </c>
      <c r="J178" s="144">
        <v>0</v>
      </c>
      <c r="K178" s="144">
        <v>0</v>
      </c>
      <c r="L178" s="144">
        <v>0</v>
      </c>
      <c r="M178" s="144">
        <v>0</v>
      </c>
      <c r="N178" s="144">
        <v>0</v>
      </c>
      <c r="O178" s="144">
        <v>-1353</v>
      </c>
      <c r="P178" s="144">
        <v>-1353</v>
      </c>
      <c r="Q178" s="144">
        <v>0</v>
      </c>
      <c r="R178" s="144">
        <v>0</v>
      </c>
      <c r="S178" s="144">
        <v>0</v>
      </c>
      <c r="T178" s="144">
        <v>0</v>
      </c>
      <c r="U178" s="144">
        <v>0</v>
      </c>
      <c r="V178" s="144">
        <v>0</v>
      </c>
      <c r="W178" s="144">
        <v>0</v>
      </c>
      <c r="X178" s="144">
        <v>0</v>
      </c>
      <c r="Y178" s="144">
        <v>0</v>
      </c>
      <c r="Z178" s="144">
        <v>0</v>
      </c>
      <c r="AA178" s="144">
        <v>0</v>
      </c>
      <c r="AB178" s="144">
        <v>0</v>
      </c>
      <c r="AC178" s="144">
        <v>0</v>
      </c>
      <c r="AD178" s="144">
        <v>0</v>
      </c>
      <c r="AE178" s="144">
        <v>0</v>
      </c>
      <c r="AF178" s="144">
        <v>0</v>
      </c>
      <c r="AG178" s="144">
        <v>0</v>
      </c>
      <c r="AH178" s="144">
        <v>0</v>
      </c>
      <c r="AI178" s="144"/>
      <c r="AJ178" s="144">
        <f t="shared" ref="AJ178:AL189" si="110">SUMIFS($E178:$R178,$E$4:$R$4,AJ$6)</f>
        <v>0</v>
      </c>
      <c r="AK178" s="144">
        <f t="shared" si="110"/>
        <v>0</v>
      </c>
      <c r="AL178" s="144">
        <f t="shared" si="110"/>
        <v>-1353</v>
      </c>
      <c r="AM178" s="144">
        <f t="shared" ref="AM178:AM189" si="111">SUMIFS($E178:$T178,$E$4:$T$4,AM$6)</f>
        <v>0</v>
      </c>
      <c r="AN178" s="144">
        <f t="shared" ref="AN178:AP189" si="112">SUMIFS($E178:$AI178,$E$4:$AI$4,AN$6)</f>
        <v>0</v>
      </c>
      <c r="AO178" s="144">
        <f t="shared" si="112"/>
        <v>0</v>
      </c>
      <c r="AP178" s="144">
        <f t="shared" si="112"/>
        <v>0</v>
      </c>
    </row>
    <row r="179" spans="3:42" s="50" customFormat="1" ht="18">
      <c r="C179" s="145" t="s">
        <v>466</v>
      </c>
      <c r="D179" s="145" t="s">
        <v>511</v>
      </c>
      <c r="E179" s="144">
        <v>0</v>
      </c>
      <c r="F179" s="144">
        <v>0</v>
      </c>
      <c r="G179" s="144">
        <v>0</v>
      </c>
      <c r="H179" s="144">
        <v>0</v>
      </c>
      <c r="I179" s="144">
        <v>0</v>
      </c>
      <c r="J179" s="144">
        <v>0</v>
      </c>
      <c r="K179" s="144">
        <v>0</v>
      </c>
      <c r="L179" s="144">
        <v>0</v>
      </c>
      <c r="M179" s="144">
        <v>0</v>
      </c>
      <c r="N179" s="144">
        <v>0</v>
      </c>
      <c r="O179" s="144">
        <v>0</v>
      </c>
      <c r="P179" s="144">
        <v>12927</v>
      </c>
      <c r="Q179" s="144">
        <v>0</v>
      </c>
      <c r="R179" s="144">
        <v>0</v>
      </c>
      <c r="S179" s="144">
        <v>0</v>
      </c>
      <c r="T179" s="144">
        <v>-31065</v>
      </c>
      <c r="U179" s="144">
        <v>0</v>
      </c>
      <c r="V179" s="144">
        <v>0</v>
      </c>
      <c r="W179" s="144">
        <v>0</v>
      </c>
      <c r="X179" s="144">
        <v>25365</v>
      </c>
      <c r="Y179" s="144">
        <v>0</v>
      </c>
      <c r="Z179" s="144">
        <v>0</v>
      </c>
      <c r="AA179" s="144">
        <v>0</v>
      </c>
      <c r="AB179" s="144">
        <v>-19250</v>
      </c>
      <c r="AC179" s="144">
        <v>0</v>
      </c>
      <c r="AD179" s="144">
        <v>0</v>
      </c>
      <c r="AE179" s="144">
        <v>0</v>
      </c>
      <c r="AF179" s="144">
        <v>-4491</v>
      </c>
      <c r="AG179" s="144">
        <v>0</v>
      </c>
      <c r="AH179" s="144">
        <v>0</v>
      </c>
      <c r="AI179" s="144"/>
      <c r="AJ179" s="144">
        <f t="shared" si="110"/>
        <v>0</v>
      </c>
      <c r="AK179" s="144">
        <f t="shared" si="110"/>
        <v>0</v>
      </c>
      <c r="AL179" s="144">
        <f t="shared" si="110"/>
        <v>12927</v>
      </c>
      <c r="AM179" s="144">
        <f t="shared" si="111"/>
        <v>-31065</v>
      </c>
      <c r="AN179" s="144">
        <f t="shared" si="112"/>
        <v>25365</v>
      </c>
      <c r="AO179" s="144">
        <f t="shared" si="112"/>
        <v>-19250</v>
      </c>
      <c r="AP179" s="144">
        <f t="shared" si="112"/>
        <v>-4491</v>
      </c>
    </row>
    <row r="180" spans="3:42" s="50" customFormat="1" ht="18">
      <c r="C180" s="145" t="s">
        <v>211</v>
      </c>
      <c r="D180" s="145" t="s">
        <v>238</v>
      </c>
      <c r="E180" s="144">
        <v>0</v>
      </c>
      <c r="F180" s="144">
        <v>0</v>
      </c>
      <c r="G180" s="144">
        <v>0</v>
      </c>
      <c r="H180" s="144">
        <v>0</v>
      </c>
      <c r="I180" s="144">
        <v>0</v>
      </c>
      <c r="J180" s="144">
        <v>0</v>
      </c>
      <c r="K180" s="144">
        <v>0</v>
      </c>
      <c r="L180" s="144">
        <v>0</v>
      </c>
      <c r="M180" s="144">
        <v>53</v>
      </c>
      <c r="N180" s="144">
        <v>111</v>
      </c>
      <c r="O180" s="144">
        <v>0</v>
      </c>
      <c r="P180" s="144">
        <v>0</v>
      </c>
      <c r="Q180" s="144">
        <v>0</v>
      </c>
      <c r="R180" s="144">
        <v>0</v>
      </c>
      <c r="S180" s="144">
        <v>0</v>
      </c>
      <c r="T180" s="144">
        <v>0</v>
      </c>
      <c r="U180" s="144">
        <v>0</v>
      </c>
      <c r="V180" s="144">
        <v>0</v>
      </c>
      <c r="W180" s="144">
        <v>0</v>
      </c>
      <c r="X180" s="144">
        <v>0</v>
      </c>
      <c r="Y180" s="144">
        <v>0</v>
      </c>
      <c r="Z180" s="144">
        <v>0</v>
      </c>
      <c r="AA180" s="144">
        <v>0</v>
      </c>
      <c r="AB180" s="144">
        <v>0</v>
      </c>
      <c r="AC180" s="144">
        <v>0</v>
      </c>
      <c r="AD180" s="144">
        <v>0</v>
      </c>
      <c r="AE180" s="144">
        <v>0</v>
      </c>
      <c r="AF180" s="144">
        <v>0</v>
      </c>
      <c r="AG180" s="144">
        <v>0</v>
      </c>
      <c r="AH180" s="144">
        <v>0</v>
      </c>
      <c r="AI180" s="144"/>
      <c r="AJ180" s="144">
        <f t="shared" si="110"/>
        <v>0</v>
      </c>
      <c r="AK180" s="144">
        <f t="shared" si="110"/>
        <v>0</v>
      </c>
      <c r="AL180" s="144">
        <f t="shared" si="110"/>
        <v>0</v>
      </c>
      <c r="AM180" s="144">
        <f t="shared" si="111"/>
        <v>0</v>
      </c>
      <c r="AN180" s="144">
        <f t="shared" si="112"/>
        <v>0</v>
      </c>
      <c r="AO180" s="144">
        <f t="shared" si="112"/>
        <v>0</v>
      </c>
      <c r="AP180" s="144">
        <f t="shared" si="112"/>
        <v>0</v>
      </c>
    </row>
    <row r="181" spans="3:42" s="50" customFormat="1" ht="18">
      <c r="C181" s="145" t="s">
        <v>273</v>
      </c>
      <c r="D181" s="145" t="s">
        <v>257</v>
      </c>
      <c r="E181" s="144">
        <v>0</v>
      </c>
      <c r="F181" s="144">
        <v>0</v>
      </c>
      <c r="G181" s="144">
        <v>0</v>
      </c>
      <c r="H181" s="144">
        <v>0</v>
      </c>
      <c r="I181" s="144">
        <v>0</v>
      </c>
      <c r="J181" s="144">
        <v>0</v>
      </c>
      <c r="K181" s="144">
        <v>0</v>
      </c>
      <c r="L181" s="144">
        <v>0</v>
      </c>
      <c r="M181" s="144">
        <v>0</v>
      </c>
      <c r="N181" s="144">
        <v>0</v>
      </c>
      <c r="O181" s="144">
        <v>0</v>
      </c>
      <c r="P181" s="144">
        <v>0</v>
      </c>
      <c r="Q181" s="144">
        <v>0</v>
      </c>
      <c r="R181" s="144">
        <v>0</v>
      </c>
      <c r="S181" s="144">
        <v>711</v>
      </c>
      <c r="T181" s="144">
        <v>711</v>
      </c>
      <c r="U181" s="144">
        <v>0</v>
      </c>
      <c r="V181" s="144">
        <v>0</v>
      </c>
      <c r="W181" s="144">
        <v>0</v>
      </c>
      <c r="X181" s="144">
        <v>0</v>
      </c>
      <c r="Y181" s="144">
        <v>0</v>
      </c>
      <c r="Z181" s="144">
        <v>0</v>
      </c>
      <c r="AA181" s="144">
        <v>0</v>
      </c>
      <c r="AB181" s="144">
        <v>0</v>
      </c>
      <c r="AC181" s="144">
        <v>0</v>
      </c>
      <c r="AD181" s="144">
        <v>0</v>
      </c>
      <c r="AE181" s="144">
        <v>0</v>
      </c>
      <c r="AF181" s="144">
        <v>0</v>
      </c>
      <c r="AG181" s="144">
        <v>0</v>
      </c>
      <c r="AH181" s="144">
        <v>0</v>
      </c>
      <c r="AI181" s="144"/>
      <c r="AJ181" s="144">
        <f t="shared" si="110"/>
        <v>0</v>
      </c>
      <c r="AK181" s="144">
        <f t="shared" si="110"/>
        <v>0</v>
      </c>
      <c r="AL181" s="144">
        <f t="shared" si="110"/>
        <v>0</v>
      </c>
      <c r="AM181" s="144">
        <f t="shared" si="111"/>
        <v>711</v>
      </c>
      <c r="AN181" s="144">
        <f t="shared" si="112"/>
        <v>0</v>
      </c>
      <c r="AO181" s="144">
        <f t="shared" si="112"/>
        <v>0</v>
      </c>
      <c r="AP181" s="144">
        <f t="shared" si="112"/>
        <v>0</v>
      </c>
    </row>
    <row r="182" spans="3:42" s="50" customFormat="1" ht="18">
      <c r="C182" s="145" t="s">
        <v>181</v>
      </c>
      <c r="D182" s="145" t="s">
        <v>548</v>
      </c>
      <c r="E182" s="144">
        <v>0</v>
      </c>
      <c r="F182" s="144">
        <v>0</v>
      </c>
      <c r="G182" s="144">
        <v>0</v>
      </c>
      <c r="H182" s="144">
        <v>0</v>
      </c>
      <c r="I182" s="144">
        <v>0</v>
      </c>
      <c r="J182" s="144">
        <v>0</v>
      </c>
      <c r="K182" s="144">
        <v>0</v>
      </c>
      <c r="L182" s="144">
        <v>0</v>
      </c>
      <c r="M182" s="144">
        <v>0</v>
      </c>
      <c r="N182" s="144">
        <v>0</v>
      </c>
      <c r="O182" s="144">
        <v>0</v>
      </c>
      <c r="P182" s="144">
        <v>0</v>
      </c>
      <c r="Q182" s="144">
        <v>0</v>
      </c>
      <c r="R182" s="144">
        <v>0</v>
      </c>
      <c r="S182" s="144">
        <v>8382</v>
      </c>
      <c r="T182" s="144">
        <v>8382</v>
      </c>
      <c r="U182" s="144">
        <v>0</v>
      </c>
      <c r="V182" s="144">
        <v>0</v>
      </c>
      <c r="W182" s="144">
        <v>0</v>
      </c>
      <c r="X182" s="144">
        <v>0</v>
      </c>
      <c r="Y182" s="144">
        <v>0</v>
      </c>
      <c r="Z182" s="144">
        <v>0</v>
      </c>
      <c r="AA182" s="144">
        <v>0</v>
      </c>
      <c r="AB182" s="144">
        <v>0</v>
      </c>
      <c r="AC182" s="144">
        <v>0</v>
      </c>
      <c r="AD182" s="144">
        <v>0</v>
      </c>
      <c r="AE182" s="144">
        <v>0</v>
      </c>
      <c r="AF182" s="144">
        <v>0</v>
      </c>
      <c r="AG182" s="144">
        <v>0</v>
      </c>
      <c r="AH182" s="144">
        <v>0</v>
      </c>
      <c r="AI182" s="144"/>
      <c r="AJ182" s="144">
        <f t="shared" si="110"/>
        <v>0</v>
      </c>
      <c r="AK182" s="144">
        <f t="shared" si="110"/>
        <v>0</v>
      </c>
      <c r="AL182" s="144">
        <f t="shared" si="110"/>
        <v>0</v>
      </c>
      <c r="AM182" s="144">
        <f t="shared" si="111"/>
        <v>8382</v>
      </c>
      <c r="AN182" s="144">
        <f t="shared" si="112"/>
        <v>0</v>
      </c>
      <c r="AO182" s="144">
        <f t="shared" si="112"/>
        <v>0</v>
      </c>
      <c r="AP182" s="144">
        <f t="shared" si="112"/>
        <v>0</v>
      </c>
    </row>
    <row r="183" spans="3:42" s="50" customFormat="1" ht="36">
      <c r="C183" s="145" t="s">
        <v>215</v>
      </c>
      <c r="D183" s="189" t="s">
        <v>549</v>
      </c>
      <c r="E183" s="144">
        <v>0</v>
      </c>
      <c r="F183" s="144">
        <v>0</v>
      </c>
      <c r="G183" s="144">
        <v>0</v>
      </c>
      <c r="H183" s="144">
        <v>1107</v>
      </c>
      <c r="I183" s="144">
        <v>0</v>
      </c>
      <c r="J183" s="144">
        <v>0</v>
      </c>
      <c r="K183" s="144">
        <v>0</v>
      </c>
      <c r="L183" s="144">
        <v>0</v>
      </c>
      <c r="M183" s="144">
        <v>0</v>
      </c>
      <c r="N183" s="144">
        <v>0</v>
      </c>
      <c r="O183" s="144">
        <v>0</v>
      </c>
      <c r="P183" s="144">
        <v>0</v>
      </c>
      <c r="Q183" s="144">
        <v>0</v>
      </c>
      <c r="R183" s="144">
        <v>0</v>
      </c>
      <c r="S183" s="144">
        <v>0</v>
      </c>
      <c r="T183" s="144">
        <v>0</v>
      </c>
      <c r="U183" s="144">
        <v>0</v>
      </c>
      <c r="V183" s="144">
        <v>0</v>
      </c>
      <c r="W183" s="144">
        <v>0</v>
      </c>
      <c r="X183" s="144">
        <v>0</v>
      </c>
      <c r="Y183" s="144">
        <v>0</v>
      </c>
      <c r="Z183" s="144">
        <v>0</v>
      </c>
      <c r="AA183" s="144">
        <v>0</v>
      </c>
      <c r="AB183" s="144">
        <v>0</v>
      </c>
      <c r="AC183" s="144">
        <v>0</v>
      </c>
      <c r="AD183" s="144">
        <v>0</v>
      </c>
      <c r="AE183" s="144">
        <v>0</v>
      </c>
      <c r="AF183" s="144">
        <v>0</v>
      </c>
      <c r="AG183" s="144">
        <v>0</v>
      </c>
      <c r="AH183" s="144">
        <v>0</v>
      </c>
      <c r="AI183" s="144"/>
      <c r="AJ183" s="144">
        <f t="shared" si="110"/>
        <v>1107</v>
      </c>
      <c r="AK183" s="144">
        <f t="shared" si="110"/>
        <v>0</v>
      </c>
      <c r="AL183" s="144">
        <f t="shared" si="110"/>
        <v>0</v>
      </c>
      <c r="AM183" s="144">
        <f t="shared" si="111"/>
        <v>0</v>
      </c>
      <c r="AN183" s="144">
        <f t="shared" si="112"/>
        <v>0</v>
      </c>
      <c r="AO183" s="144">
        <f t="shared" si="112"/>
        <v>0</v>
      </c>
      <c r="AP183" s="144">
        <f t="shared" si="112"/>
        <v>0</v>
      </c>
    </row>
    <row r="184" spans="3:42" s="50" customFormat="1" ht="18">
      <c r="C184" s="145" t="s">
        <v>216</v>
      </c>
      <c r="D184" s="145" t="s">
        <v>239</v>
      </c>
      <c r="E184" s="144">
        <v>0</v>
      </c>
      <c r="F184" s="144">
        <v>0</v>
      </c>
      <c r="G184" s="144">
        <v>0</v>
      </c>
      <c r="H184" s="144">
        <v>224</v>
      </c>
      <c r="I184" s="144">
        <v>0</v>
      </c>
      <c r="J184" s="144">
        <v>0</v>
      </c>
      <c r="K184" s="144">
        <v>0</v>
      </c>
      <c r="L184" s="144">
        <v>0</v>
      </c>
      <c r="M184" s="144">
        <v>0</v>
      </c>
      <c r="N184" s="144">
        <v>0</v>
      </c>
      <c r="O184" s="144">
        <v>0</v>
      </c>
      <c r="P184" s="144">
        <v>0</v>
      </c>
      <c r="Q184" s="144">
        <v>0</v>
      </c>
      <c r="R184" s="144">
        <v>0</v>
      </c>
      <c r="S184" s="144">
        <v>0</v>
      </c>
      <c r="T184" s="144">
        <v>0</v>
      </c>
      <c r="U184" s="144">
        <v>0</v>
      </c>
      <c r="V184" s="144">
        <v>0</v>
      </c>
      <c r="W184" s="144">
        <v>0</v>
      </c>
      <c r="X184" s="144">
        <v>0</v>
      </c>
      <c r="Y184" s="144">
        <v>0</v>
      </c>
      <c r="Z184" s="144">
        <v>0</v>
      </c>
      <c r="AA184" s="144">
        <v>0</v>
      </c>
      <c r="AB184" s="144">
        <v>0</v>
      </c>
      <c r="AC184" s="144">
        <v>0</v>
      </c>
      <c r="AD184" s="144">
        <v>0</v>
      </c>
      <c r="AE184" s="144">
        <v>0</v>
      </c>
      <c r="AF184" s="144">
        <v>0</v>
      </c>
      <c r="AG184" s="144">
        <v>0</v>
      </c>
      <c r="AH184" s="144">
        <v>0</v>
      </c>
      <c r="AI184" s="144"/>
      <c r="AJ184" s="144">
        <f t="shared" si="110"/>
        <v>224</v>
      </c>
      <c r="AK184" s="144">
        <f t="shared" si="110"/>
        <v>0</v>
      </c>
      <c r="AL184" s="144">
        <f t="shared" si="110"/>
        <v>0</v>
      </c>
      <c r="AM184" s="144">
        <f t="shared" si="111"/>
        <v>0</v>
      </c>
      <c r="AN184" s="144">
        <f t="shared" si="112"/>
        <v>0</v>
      </c>
      <c r="AO184" s="144">
        <f t="shared" si="112"/>
        <v>0</v>
      </c>
      <c r="AP184" s="144">
        <f t="shared" si="112"/>
        <v>0</v>
      </c>
    </row>
    <row r="185" spans="3:42" s="50" customFormat="1" ht="18">
      <c r="C185" s="145" t="s">
        <v>276</v>
      </c>
      <c r="D185" s="145" t="s">
        <v>276</v>
      </c>
      <c r="E185" s="144">
        <v>0</v>
      </c>
      <c r="F185" s="144">
        <v>0</v>
      </c>
      <c r="G185" s="144">
        <v>0</v>
      </c>
      <c r="H185" s="144">
        <v>0</v>
      </c>
      <c r="I185" s="144">
        <v>0</v>
      </c>
      <c r="J185" s="144">
        <v>0</v>
      </c>
      <c r="K185" s="144">
        <v>0</v>
      </c>
      <c r="L185" s="144">
        <v>0</v>
      </c>
      <c r="M185" s="144">
        <v>0</v>
      </c>
      <c r="N185" s="144">
        <v>0</v>
      </c>
      <c r="O185" s="144">
        <v>0</v>
      </c>
      <c r="P185" s="144">
        <v>0</v>
      </c>
      <c r="Q185" s="144">
        <v>0</v>
      </c>
      <c r="R185" s="144">
        <v>-15328</v>
      </c>
      <c r="S185" s="144">
        <v>0</v>
      </c>
      <c r="T185" s="144">
        <v>0</v>
      </c>
      <c r="U185" s="144">
        <v>-187</v>
      </c>
      <c r="V185" s="144">
        <v>-186</v>
      </c>
      <c r="W185" s="144">
        <v>-186</v>
      </c>
      <c r="X185" s="144">
        <v>0</v>
      </c>
      <c r="Y185" s="144">
        <v>0</v>
      </c>
      <c r="Z185" s="144">
        <v>0</v>
      </c>
      <c r="AA185" s="144">
        <v>0</v>
      </c>
      <c r="AB185" s="144">
        <v>0</v>
      </c>
      <c r="AC185" s="144">
        <v>0</v>
      </c>
      <c r="AD185" s="144">
        <v>0</v>
      </c>
      <c r="AE185" s="144">
        <v>0</v>
      </c>
      <c r="AF185" s="144">
        <v>0</v>
      </c>
      <c r="AG185" s="144">
        <v>0</v>
      </c>
      <c r="AH185" s="144">
        <v>0</v>
      </c>
      <c r="AI185" s="144"/>
      <c r="AJ185" s="144">
        <f t="shared" si="110"/>
        <v>0</v>
      </c>
      <c r="AK185" s="144">
        <f t="shared" si="110"/>
        <v>0</v>
      </c>
      <c r="AL185" s="144">
        <f t="shared" si="110"/>
        <v>0</v>
      </c>
      <c r="AM185" s="144">
        <f t="shared" si="111"/>
        <v>0</v>
      </c>
      <c r="AN185" s="144">
        <f t="shared" si="112"/>
        <v>0</v>
      </c>
      <c r="AO185" s="144">
        <f t="shared" si="112"/>
        <v>0</v>
      </c>
      <c r="AP185" s="144">
        <f t="shared" si="112"/>
        <v>0</v>
      </c>
    </row>
    <row r="186" spans="3:42" s="50" customFormat="1" ht="18">
      <c r="C186" s="145" t="s">
        <v>312</v>
      </c>
      <c r="D186" s="145" t="s">
        <v>313</v>
      </c>
      <c r="E186" s="144"/>
      <c r="F186" s="144"/>
      <c r="G186" s="144"/>
      <c r="H186" s="144"/>
      <c r="I186" s="144"/>
      <c r="J186" s="144"/>
      <c r="K186" s="144"/>
      <c r="L186" s="144"/>
      <c r="M186" s="144"/>
      <c r="N186" s="144"/>
      <c r="O186" s="144"/>
      <c r="P186" s="144"/>
      <c r="Q186" s="144"/>
      <c r="R186" s="144">
        <v>10989</v>
      </c>
      <c r="S186" s="144"/>
      <c r="T186" s="144"/>
      <c r="U186" s="144">
        <v>0</v>
      </c>
      <c r="V186" s="144">
        <v>0</v>
      </c>
      <c r="W186" s="144">
        <v>0</v>
      </c>
      <c r="X186" s="144">
        <v>0</v>
      </c>
      <c r="Y186" s="144">
        <v>0</v>
      </c>
      <c r="Z186" s="144">
        <v>0</v>
      </c>
      <c r="AA186" s="144">
        <v>0</v>
      </c>
      <c r="AB186" s="144">
        <v>0</v>
      </c>
      <c r="AC186" s="144">
        <v>0</v>
      </c>
      <c r="AD186" s="144">
        <v>0</v>
      </c>
      <c r="AE186" s="144">
        <v>0</v>
      </c>
      <c r="AF186" s="144">
        <v>0</v>
      </c>
      <c r="AG186" s="144">
        <v>0</v>
      </c>
      <c r="AH186" s="144">
        <v>0</v>
      </c>
      <c r="AI186" s="144"/>
      <c r="AJ186" s="144">
        <f t="shared" si="110"/>
        <v>0</v>
      </c>
      <c r="AK186" s="144">
        <f t="shared" si="110"/>
        <v>0</v>
      </c>
      <c r="AL186" s="144">
        <f t="shared" si="110"/>
        <v>0</v>
      </c>
      <c r="AM186" s="144">
        <f t="shared" si="111"/>
        <v>0</v>
      </c>
      <c r="AN186" s="144">
        <f t="shared" si="112"/>
        <v>0</v>
      </c>
      <c r="AO186" s="144">
        <f t="shared" si="112"/>
        <v>0</v>
      </c>
      <c r="AP186" s="144">
        <f t="shared" si="112"/>
        <v>0</v>
      </c>
    </row>
    <row r="187" spans="3:42" s="50" customFormat="1" ht="18">
      <c r="C187" s="145" t="s">
        <v>315</v>
      </c>
      <c r="D187" s="145" t="s">
        <v>316</v>
      </c>
      <c r="E187" s="144"/>
      <c r="F187" s="144"/>
      <c r="G187" s="144"/>
      <c r="H187" s="144"/>
      <c r="I187" s="144"/>
      <c r="J187" s="144"/>
      <c r="K187" s="144"/>
      <c r="L187" s="144"/>
      <c r="M187" s="144"/>
      <c r="N187" s="144"/>
      <c r="O187" s="144"/>
      <c r="P187" s="144"/>
      <c r="Q187" s="144"/>
      <c r="R187" s="144">
        <v>0</v>
      </c>
      <c r="S187" s="144"/>
      <c r="T187" s="144"/>
      <c r="U187" s="144">
        <v>0</v>
      </c>
      <c r="V187" s="144">
        <v>-1</v>
      </c>
      <c r="W187" s="144">
        <v>-1</v>
      </c>
      <c r="X187" s="144">
        <v>0</v>
      </c>
      <c r="Y187" s="144">
        <v>0</v>
      </c>
      <c r="Z187" s="144">
        <v>0</v>
      </c>
      <c r="AA187" s="144">
        <v>0</v>
      </c>
      <c r="AB187" s="144">
        <v>0</v>
      </c>
      <c r="AC187" s="144">
        <v>0</v>
      </c>
      <c r="AD187" s="144">
        <v>0</v>
      </c>
      <c r="AE187" s="144">
        <v>0</v>
      </c>
      <c r="AF187" s="144">
        <v>0</v>
      </c>
      <c r="AG187" s="144">
        <v>0</v>
      </c>
      <c r="AH187" s="144">
        <v>0</v>
      </c>
      <c r="AI187" s="144"/>
      <c r="AJ187" s="144">
        <f t="shared" si="110"/>
        <v>0</v>
      </c>
      <c r="AK187" s="144">
        <f t="shared" si="110"/>
        <v>0</v>
      </c>
      <c r="AL187" s="144">
        <f t="shared" si="110"/>
        <v>0</v>
      </c>
      <c r="AM187" s="144">
        <f t="shared" si="111"/>
        <v>0</v>
      </c>
      <c r="AN187" s="144">
        <f t="shared" si="112"/>
        <v>0</v>
      </c>
      <c r="AO187" s="144">
        <f t="shared" si="112"/>
        <v>0</v>
      </c>
      <c r="AP187" s="144">
        <f t="shared" si="112"/>
        <v>0</v>
      </c>
    </row>
    <row r="188" spans="3:42" s="50" customFormat="1" ht="18">
      <c r="C188" s="145" t="s">
        <v>467</v>
      </c>
      <c r="D188" s="145" t="s">
        <v>550</v>
      </c>
      <c r="E188" s="144"/>
      <c r="F188" s="144"/>
      <c r="G188" s="144"/>
      <c r="H188" s="144"/>
      <c r="I188" s="144"/>
      <c r="J188" s="144"/>
      <c r="K188" s="144"/>
      <c r="L188" s="144"/>
      <c r="M188" s="144"/>
      <c r="N188" s="144"/>
      <c r="O188" s="144"/>
      <c r="P188" s="144"/>
      <c r="Q188" s="144"/>
      <c r="R188" s="144"/>
      <c r="S188" s="144"/>
      <c r="T188" s="144"/>
      <c r="U188" s="144">
        <v>0</v>
      </c>
      <c r="V188" s="144">
        <v>0</v>
      </c>
      <c r="W188" s="144">
        <v>0</v>
      </c>
      <c r="X188" s="144">
        <v>14831</v>
      </c>
      <c r="Y188" s="144">
        <v>0</v>
      </c>
      <c r="Z188" s="144">
        <v>0</v>
      </c>
      <c r="AA188" s="144">
        <v>0</v>
      </c>
      <c r="AB188" s="144">
        <v>0</v>
      </c>
      <c r="AC188" s="144">
        <v>0</v>
      </c>
      <c r="AD188" s="144">
        <v>0</v>
      </c>
      <c r="AE188" s="144">
        <v>0</v>
      </c>
      <c r="AF188" s="144">
        <v>0</v>
      </c>
      <c r="AG188" s="144">
        <v>0</v>
      </c>
      <c r="AH188" s="144">
        <v>0</v>
      </c>
      <c r="AI188" s="144"/>
      <c r="AJ188" s="144">
        <f t="shared" si="110"/>
        <v>0</v>
      </c>
      <c r="AK188" s="144">
        <f t="shared" si="110"/>
        <v>0</v>
      </c>
      <c r="AL188" s="144">
        <f t="shared" si="110"/>
        <v>0</v>
      </c>
      <c r="AM188" s="144">
        <f t="shared" si="111"/>
        <v>0</v>
      </c>
      <c r="AN188" s="144">
        <f t="shared" si="112"/>
        <v>14831</v>
      </c>
      <c r="AO188" s="144">
        <f t="shared" si="112"/>
        <v>0</v>
      </c>
      <c r="AP188" s="144">
        <f t="shared" si="112"/>
        <v>0</v>
      </c>
    </row>
    <row r="189" spans="3:42" s="50" customFormat="1" ht="18">
      <c r="C189" s="145" t="s">
        <v>12</v>
      </c>
      <c r="D189" s="145" t="s">
        <v>48</v>
      </c>
      <c r="E189" s="144">
        <v>0</v>
      </c>
      <c r="F189" s="144">
        <v>0</v>
      </c>
      <c r="G189" s="144">
        <v>0</v>
      </c>
      <c r="H189" s="144">
        <v>0</v>
      </c>
      <c r="I189" s="144">
        <v>80</v>
      </c>
      <c r="J189" s="144">
        <v>0</v>
      </c>
      <c r="K189" s="144">
        <v>157</v>
      </c>
      <c r="L189" s="144">
        <v>534</v>
      </c>
      <c r="M189" s="144">
        <v>189</v>
      </c>
      <c r="N189" s="144">
        <v>0</v>
      </c>
      <c r="O189" s="144">
        <v>0</v>
      </c>
      <c r="P189" s="144">
        <v>0</v>
      </c>
      <c r="Q189" s="144">
        <v>0</v>
      </c>
      <c r="R189" s="144">
        <v>0</v>
      </c>
      <c r="S189" s="144">
        <v>0</v>
      </c>
      <c r="T189" s="144">
        <v>0</v>
      </c>
      <c r="U189" s="144">
        <v>0</v>
      </c>
      <c r="V189" s="144">
        <v>0</v>
      </c>
      <c r="W189" s="144">
        <v>0</v>
      </c>
      <c r="X189" s="144">
        <v>0</v>
      </c>
      <c r="Y189" s="144">
        <v>0</v>
      </c>
      <c r="Z189" s="144">
        <v>0</v>
      </c>
      <c r="AA189" s="144">
        <v>0</v>
      </c>
      <c r="AB189" s="144">
        <v>-8</v>
      </c>
      <c r="AC189" s="144">
        <v>0</v>
      </c>
      <c r="AD189" s="144">
        <v>0</v>
      </c>
      <c r="AE189" s="144">
        <v>0</v>
      </c>
      <c r="AF189" s="144">
        <v>0</v>
      </c>
      <c r="AG189" s="144">
        <v>0</v>
      </c>
      <c r="AH189" s="144">
        <v>-2</v>
      </c>
      <c r="AI189" s="144"/>
      <c r="AJ189" s="144">
        <f t="shared" si="110"/>
        <v>0</v>
      </c>
      <c r="AK189" s="144">
        <f t="shared" si="110"/>
        <v>534</v>
      </c>
      <c r="AL189" s="144">
        <f t="shared" si="110"/>
        <v>0</v>
      </c>
      <c r="AM189" s="144">
        <f t="shared" si="111"/>
        <v>0</v>
      </c>
      <c r="AN189" s="144">
        <f t="shared" si="112"/>
        <v>0</v>
      </c>
      <c r="AO189" s="144">
        <f t="shared" si="112"/>
        <v>-8</v>
      </c>
      <c r="AP189" s="144">
        <f t="shared" si="112"/>
        <v>0</v>
      </c>
    </row>
    <row r="190" spans="3:42" s="62" customFormat="1" ht="18">
      <c r="C190" s="141" t="s">
        <v>182</v>
      </c>
      <c r="D190" s="157" t="s">
        <v>222</v>
      </c>
      <c r="E190" s="143">
        <f t="shared" ref="E190:AH190" si="113">SUM(E162:E189)</f>
        <v>0</v>
      </c>
      <c r="F190" s="143">
        <f t="shared" si="113"/>
        <v>0</v>
      </c>
      <c r="G190" s="143">
        <f t="shared" si="113"/>
        <v>9514</v>
      </c>
      <c r="H190" s="143">
        <f t="shared" si="113"/>
        <v>11628</v>
      </c>
      <c r="I190" s="143">
        <f t="shared" si="113"/>
        <v>9856</v>
      </c>
      <c r="J190" s="143">
        <f t="shared" si="113"/>
        <v>19921</v>
      </c>
      <c r="K190" s="143">
        <f t="shared" si="113"/>
        <v>25158</v>
      </c>
      <c r="L190" s="143">
        <f t="shared" si="113"/>
        <v>32055</v>
      </c>
      <c r="M190" s="143">
        <f t="shared" si="113"/>
        <v>7596</v>
      </c>
      <c r="N190" s="143">
        <f t="shared" si="113"/>
        <v>-2758</v>
      </c>
      <c r="O190" s="143">
        <f t="shared" si="113"/>
        <v>-10608</v>
      </c>
      <c r="P190" s="143">
        <f t="shared" si="113"/>
        <v>-40644</v>
      </c>
      <c r="Q190" s="143">
        <f t="shared" si="113"/>
        <v>-10038</v>
      </c>
      <c r="R190" s="143">
        <f t="shared" si="113"/>
        <v>63535</v>
      </c>
      <c r="S190" s="143">
        <f t="shared" si="113"/>
        <v>115588</v>
      </c>
      <c r="T190" s="143">
        <f t="shared" si="113"/>
        <v>-44319</v>
      </c>
      <c r="U190" s="143">
        <f t="shared" si="113"/>
        <v>47891</v>
      </c>
      <c r="V190" s="143">
        <f t="shared" si="113"/>
        <v>93712</v>
      </c>
      <c r="W190" s="143">
        <f t="shared" si="113"/>
        <v>142689</v>
      </c>
      <c r="X190" s="143">
        <f t="shared" si="113"/>
        <v>195075</v>
      </c>
      <c r="Y190" s="143">
        <f t="shared" si="113"/>
        <v>66285</v>
      </c>
      <c r="Z190" s="143">
        <f t="shared" si="113"/>
        <v>132929</v>
      </c>
      <c r="AA190" s="143">
        <f t="shared" si="113"/>
        <v>196211</v>
      </c>
      <c r="AB190" s="143">
        <f t="shared" si="113"/>
        <v>271106</v>
      </c>
      <c r="AC190" s="143">
        <f t="shared" si="113"/>
        <v>73282</v>
      </c>
      <c r="AD190" s="143">
        <f t="shared" si="113"/>
        <v>137259</v>
      </c>
      <c r="AE190" s="143">
        <f t="shared" ref="AE190" si="114">SUM(AE162:AE189)</f>
        <v>223903</v>
      </c>
      <c r="AF190" s="143">
        <f t="shared" si="113"/>
        <v>323915</v>
      </c>
      <c r="AG190" s="143">
        <f t="shared" si="113"/>
        <v>82106</v>
      </c>
      <c r="AH190" s="143">
        <f t="shared" si="113"/>
        <v>164756</v>
      </c>
      <c r="AI190" s="143"/>
      <c r="AJ190" s="143">
        <f t="shared" ref="AJ190:AO190" si="115">SUM(AJ162:AJ189)</f>
        <v>11628</v>
      </c>
      <c r="AK190" s="143">
        <f t="shared" si="115"/>
        <v>32055</v>
      </c>
      <c r="AL190" s="143">
        <f t="shared" si="115"/>
        <v>-40644</v>
      </c>
      <c r="AM190" s="143">
        <f t="shared" si="115"/>
        <v>-46182</v>
      </c>
      <c r="AN190" s="143">
        <f t="shared" si="115"/>
        <v>238243</v>
      </c>
      <c r="AO190" s="143">
        <f t="shared" si="115"/>
        <v>271106</v>
      </c>
      <c r="AP190" s="143">
        <f t="shared" ref="AP190" si="116">SUM(AP162:AP189)</f>
        <v>323915</v>
      </c>
    </row>
    <row r="191" spans="3:42" s="47" customFormat="1" ht="6" customHeight="1">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row>
    <row r="192" spans="3:42" s="47" customFormat="1" ht="18.600000000000001">
      <c r="C192" s="172" t="s">
        <v>183</v>
      </c>
      <c r="D192" s="47" t="s">
        <v>223</v>
      </c>
    </row>
    <row r="193" spans="3:42" s="50" customFormat="1" ht="18">
      <c r="C193" s="145" t="s">
        <v>184</v>
      </c>
      <c r="D193" s="145" t="s">
        <v>233</v>
      </c>
      <c r="E193" s="144">
        <v>0</v>
      </c>
      <c r="F193" s="144">
        <v>0</v>
      </c>
      <c r="G193" s="144">
        <v>-4042</v>
      </c>
      <c r="H193" s="144">
        <v>-6299</v>
      </c>
      <c r="I193" s="144">
        <v>-164</v>
      </c>
      <c r="J193" s="144">
        <v>5064</v>
      </c>
      <c r="K193" s="144">
        <v>4176</v>
      </c>
      <c r="L193" s="144">
        <v>-7366</v>
      </c>
      <c r="M193" s="144">
        <v>4433</v>
      </c>
      <c r="N193" s="144">
        <v>2969</v>
      </c>
      <c r="O193" s="144">
        <v>250</v>
      </c>
      <c r="P193" s="144">
        <v>-35562</v>
      </c>
      <c r="Q193" s="144">
        <v>25279</v>
      </c>
      <c r="R193" s="144">
        <v>23171</v>
      </c>
      <c r="S193" s="144">
        <v>38131</v>
      </c>
      <c r="T193" s="144">
        <v>36264</v>
      </c>
      <c r="U193" s="144">
        <v>5080</v>
      </c>
      <c r="V193" s="144">
        <v>-15391</v>
      </c>
      <c r="W193" s="144">
        <v>-2381</v>
      </c>
      <c r="X193" s="144">
        <v>-24388</v>
      </c>
      <c r="Y193" s="144">
        <v>21761</v>
      </c>
      <c r="Z193" s="144">
        <v>15492</v>
      </c>
      <c r="AA193" s="144">
        <v>19918</v>
      </c>
      <c r="AB193" s="144">
        <v>4789</v>
      </c>
      <c r="AC193" s="144">
        <v>-1769</v>
      </c>
      <c r="AD193" s="144">
        <v>7183</v>
      </c>
      <c r="AE193" s="144">
        <v>-17568</v>
      </c>
      <c r="AF193" s="144">
        <v>-43820</v>
      </c>
      <c r="AG193" s="144">
        <v>-2422</v>
      </c>
      <c r="AH193" s="144">
        <v>-2302</v>
      </c>
      <c r="AI193" s="144"/>
      <c r="AJ193" s="144">
        <f t="shared" ref="AJ193:AL213" si="117">SUMIFS($E193:$R193,$E$4:$R$4,AJ$6)</f>
        <v>-6299</v>
      </c>
      <c r="AK193" s="144">
        <f t="shared" si="117"/>
        <v>-7366</v>
      </c>
      <c r="AL193" s="144">
        <f t="shared" si="117"/>
        <v>-35562</v>
      </c>
      <c r="AM193" s="144">
        <f t="shared" ref="AM193:AM213" si="118">SUMIFS($E193:$T193,$E$4:$T$4,AM$6)</f>
        <v>36264</v>
      </c>
      <c r="AN193" s="144">
        <f t="shared" ref="AN193:AP197" si="119">SUMIFS($E193:$AI193,$E$4:$AI$4,AN$6)</f>
        <v>-24388</v>
      </c>
      <c r="AO193" s="144">
        <f t="shared" si="119"/>
        <v>4789</v>
      </c>
      <c r="AP193" s="144">
        <f t="shared" si="119"/>
        <v>-43820</v>
      </c>
    </row>
    <row r="194" spans="3:42" s="50" customFormat="1" ht="18">
      <c r="C194" s="145" t="s">
        <v>85</v>
      </c>
      <c r="D194" s="145" t="s">
        <v>148</v>
      </c>
      <c r="E194" s="144">
        <v>0</v>
      </c>
      <c r="F194" s="144">
        <v>0</v>
      </c>
      <c r="G194" s="144">
        <v>556</v>
      </c>
      <c r="H194" s="144">
        <v>407</v>
      </c>
      <c r="I194" s="144">
        <v>-326</v>
      </c>
      <c r="J194" s="144">
        <v>-375</v>
      </c>
      <c r="K194" s="144">
        <v>-595</v>
      </c>
      <c r="L194" s="144">
        <v>-749</v>
      </c>
      <c r="M194" s="144">
        <v>-2244</v>
      </c>
      <c r="N194" s="144">
        <v>-3108</v>
      </c>
      <c r="O194" s="144">
        <v>-2410</v>
      </c>
      <c r="P194" s="144">
        <v>-5741</v>
      </c>
      <c r="Q194" s="144">
        <v>-6651</v>
      </c>
      <c r="R194" s="144">
        <v>-10017</v>
      </c>
      <c r="S194" s="144">
        <v>-12176</v>
      </c>
      <c r="T194" s="144">
        <v>-10024</v>
      </c>
      <c r="U194" s="144">
        <v>-4615</v>
      </c>
      <c r="V194" s="144">
        <v>-7345</v>
      </c>
      <c r="W194" s="144">
        <v>-5831</v>
      </c>
      <c r="X194" s="144">
        <v>9815</v>
      </c>
      <c r="Y194" s="144">
        <v>-2225</v>
      </c>
      <c r="Z194" s="144">
        <v>-4043</v>
      </c>
      <c r="AA194" s="144">
        <v>-7602</v>
      </c>
      <c r="AB194" s="144">
        <v>-1254</v>
      </c>
      <c r="AC194" s="144">
        <v>-3982</v>
      </c>
      <c r="AD194" s="144">
        <v>-4506</v>
      </c>
      <c r="AE194" s="144">
        <v>-1708</v>
      </c>
      <c r="AF194" s="144">
        <v>36</v>
      </c>
      <c r="AG194" s="144">
        <v>0</v>
      </c>
      <c r="AH194" s="144">
        <v>-28</v>
      </c>
      <c r="AI194" s="144"/>
      <c r="AJ194" s="144">
        <f t="shared" si="117"/>
        <v>407</v>
      </c>
      <c r="AK194" s="144">
        <f t="shared" si="117"/>
        <v>-749</v>
      </c>
      <c r="AL194" s="144">
        <f t="shared" si="117"/>
        <v>-5741</v>
      </c>
      <c r="AM194" s="144">
        <f t="shared" si="118"/>
        <v>-10024</v>
      </c>
      <c r="AN194" s="144">
        <f t="shared" si="119"/>
        <v>9815</v>
      </c>
      <c r="AO194" s="144">
        <f t="shared" si="119"/>
        <v>-1254</v>
      </c>
      <c r="AP194" s="144">
        <f t="shared" si="119"/>
        <v>36</v>
      </c>
    </row>
    <row r="195" spans="3:42" s="50" customFormat="1" ht="18">
      <c r="C195" s="145" t="s">
        <v>90</v>
      </c>
      <c r="D195" s="145" t="s">
        <v>142</v>
      </c>
      <c r="E195" s="144">
        <v>0</v>
      </c>
      <c r="F195" s="144">
        <v>0</v>
      </c>
      <c r="G195" s="144">
        <v>-270</v>
      </c>
      <c r="H195" s="144">
        <v>-632</v>
      </c>
      <c r="I195" s="144">
        <v>-87</v>
      </c>
      <c r="J195" s="144">
        <v>71</v>
      </c>
      <c r="K195" s="144">
        <v>162</v>
      </c>
      <c r="L195" s="144">
        <v>-1835</v>
      </c>
      <c r="M195" s="144">
        <v>652</v>
      </c>
      <c r="N195" s="144">
        <v>-2709</v>
      </c>
      <c r="O195" s="144">
        <v>2398</v>
      </c>
      <c r="P195" s="144">
        <v>585</v>
      </c>
      <c r="Q195" s="144">
        <v>-1431</v>
      </c>
      <c r="R195" s="144">
        <v>-1905</v>
      </c>
      <c r="S195" s="144">
        <v>-1387</v>
      </c>
      <c r="T195" s="144">
        <v>-3516</v>
      </c>
      <c r="U195" s="144">
        <v>877</v>
      </c>
      <c r="V195" s="144">
        <v>3469</v>
      </c>
      <c r="W195" s="144">
        <v>5437</v>
      </c>
      <c r="X195" s="144">
        <v>6450</v>
      </c>
      <c r="Y195" s="144">
        <v>-1305</v>
      </c>
      <c r="Z195" s="144">
        <v>1094</v>
      </c>
      <c r="AA195" s="144">
        <v>-1076</v>
      </c>
      <c r="AB195" s="144">
        <v>-1120</v>
      </c>
      <c r="AC195" s="144">
        <v>-252</v>
      </c>
      <c r="AD195" s="144">
        <v>-7142</v>
      </c>
      <c r="AE195" s="144">
        <v>-5051</v>
      </c>
      <c r="AF195" s="144">
        <v>-2524</v>
      </c>
      <c r="AG195" s="144">
        <v>13</v>
      </c>
      <c r="AH195" s="144">
        <v>356</v>
      </c>
      <c r="AI195" s="144"/>
      <c r="AJ195" s="144">
        <f t="shared" ref="AJ195:AL199" si="120">SUMIFS($E195:$R195,$E$4:$R$4,AJ$6)</f>
        <v>-632</v>
      </c>
      <c r="AK195" s="144">
        <f t="shared" si="120"/>
        <v>-1835</v>
      </c>
      <c r="AL195" s="144">
        <f t="shared" si="120"/>
        <v>585</v>
      </c>
      <c r="AM195" s="144">
        <f>SUMIFS($E195:$T195,$E$4:$T$4,AM$6)</f>
        <v>-3516</v>
      </c>
      <c r="AN195" s="144">
        <f t="shared" si="119"/>
        <v>6450</v>
      </c>
      <c r="AO195" s="144">
        <f t="shared" si="119"/>
        <v>-1120</v>
      </c>
      <c r="AP195" s="144">
        <f t="shared" si="119"/>
        <v>-2524</v>
      </c>
    </row>
    <row r="196" spans="3:42" s="50" customFormat="1" ht="18">
      <c r="C196" s="145" t="s">
        <v>88</v>
      </c>
      <c r="D196" s="145" t="s">
        <v>140</v>
      </c>
      <c r="E196" s="144">
        <v>0</v>
      </c>
      <c r="F196" s="144">
        <v>0</v>
      </c>
      <c r="G196" s="144">
        <v>0</v>
      </c>
      <c r="H196" s="144">
        <v>0</v>
      </c>
      <c r="I196" s="144">
        <v>0</v>
      </c>
      <c r="J196" s="144">
        <v>0</v>
      </c>
      <c r="K196" s="144">
        <v>0</v>
      </c>
      <c r="L196" s="144">
        <v>0</v>
      </c>
      <c r="M196" s="144">
        <v>-12</v>
      </c>
      <c r="N196" s="144">
        <v>53</v>
      </c>
      <c r="O196" s="144">
        <v>63</v>
      </c>
      <c r="P196" s="144">
        <v>0</v>
      </c>
      <c r="Q196" s="144">
        <v>0</v>
      </c>
      <c r="R196" s="144">
        <v>0</v>
      </c>
      <c r="S196" s="144">
        <v>0</v>
      </c>
      <c r="T196" s="144">
        <v>0</v>
      </c>
      <c r="U196" s="144">
        <v>0</v>
      </c>
      <c r="V196" s="144">
        <v>0</v>
      </c>
      <c r="W196" s="144">
        <v>0</v>
      </c>
      <c r="X196" s="144">
        <v>0</v>
      </c>
      <c r="Y196" s="144">
        <v>0</v>
      </c>
      <c r="Z196" s="144">
        <v>0</v>
      </c>
      <c r="AA196" s="144">
        <v>-102</v>
      </c>
      <c r="AB196" s="144">
        <v>-107</v>
      </c>
      <c r="AC196" s="144">
        <v>-4</v>
      </c>
      <c r="AD196" s="144">
        <v>-1209</v>
      </c>
      <c r="AE196" s="144">
        <v>-1535</v>
      </c>
      <c r="AF196" s="144">
        <v>-3029</v>
      </c>
      <c r="AG196" s="144">
        <v>-1530</v>
      </c>
      <c r="AH196" s="144">
        <v>1043</v>
      </c>
      <c r="AI196" s="144"/>
      <c r="AJ196" s="144">
        <f t="shared" si="120"/>
        <v>0</v>
      </c>
      <c r="AK196" s="144">
        <f t="shared" si="120"/>
        <v>0</v>
      </c>
      <c r="AL196" s="144">
        <f t="shared" si="120"/>
        <v>0</v>
      </c>
      <c r="AM196" s="144">
        <f>SUMIFS($E196:$T196,$E$4:$T$4,AM$6)</f>
        <v>0</v>
      </c>
      <c r="AN196" s="144">
        <f t="shared" si="119"/>
        <v>0</v>
      </c>
      <c r="AO196" s="144">
        <f t="shared" si="119"/>
        <v>-107</v>
      </c>
      <c r="AP196" s="144">
        <f t="shared" si="119"/>
        <v>-3029</v>
      </c>
    </row>
    <row r="197" spans="3:42" s="50" customFormat="1" ht="18">
      <c r="C197" s="145" t="s">
        <v>104</v>
      </c>
      <c r="D197" s="145" t="s">
        <v>156</v>
      </c>
      <c r="E197" s="144">
        <v>0</v>
      </c>
      <c r="F197" s="144">
        <v>0</v>
      </c>
      <c r="G197" s="144">
        <v>-67</v>
      </c>
      <c r="H197" s="144">
        <v>20</v>
      </c>
      <c r="I197" s="144">
        <v>107</v>
      </c>
      <c r="J197" s="144">
        <v>-2</v>
      </c>
      <c r="K197" s="144">
        <v>1351</v>
      </c>
      <c r="L197" s="144">
        <v>372</v>
      </c>
      <c r="M197" s="144">
        <v>378</v>
      </c>
      <c r="N197" s="144">
        <v>2953</v>
      </c>
      <c r="O197" s="144">
        <v>2904</v>
      </c>
      <c r="P197" s="144">
        <v>3897</v>
      </c>
      <c r="Q197" s="144">
        <v>-430</v>
      </c>
      <c r="R197" s="144">
        <v>2001</v>
      </c>
      <c r="S197" s="144">
        <v>1868</v>
      </c>
      <c r="T197" s="144">
        <v>2381</v>
      </c>
      <c r="U197" s="144">
        <v>-2698</v>
      </c>
      <c r="V197" s="144">
        <v>-3332</v>
      </c>
      <c r="W197" s="144">
        <v>-1789</v>
      </c>
      <c r="X197" s="144">
        <v>-4155</v>
      </c>
      <c r="Y197" s="144">
        <v>1469</v>
      </c>
      <c r="Z197" s="144">
        <v>684</v>
      </c>
      <c r="AA197" s="144">
        <v>3563</v>
      </c>
      <c r="AB197" s="144">
        <v>4985</v>
      </c>
      <c r="AC197" s="144">
        <v>-1480</v>
      </c>
      <c r="AD197" s="144">
        <v>6499</v>
      </c>
      <c r="AE197" s="144">
        <v>1471</v>
      </c>
      <c r="AF197" s="144">
        <v>-1513</v>
      </c>
      <c r="AG197" s="144">
        <v>496</v>
      </c>
      <c r="AH197" s="144">
        <v>-2465</v>
      </c>
      <c r="AI197" s="144"/>
      <c r="AJ197" s="144">
        <f t="shared" si="120"/>
        <v>20</v>
      </c>
      <c r="AK197" s="144">
        <f t="shared" si="120"/>
        <v>372</v>
      </c>
      <c r="AL197" s="144">
        <f t="shared" si="120"/>
        <v>3897</v>
      </c>
      <c r="AM197" s="144">
        <f>SUMIFS($E197:$T197,$E$4:$T$4,AM$6)</f>
        <v>2381</v>
      </c>
      <c r="AN197" s="144">
        <f t="shared" si="119"/>
        <v>-4155</v>
      </c>
      <c r="AO197" s="144">
        <f t="shared" si="119"/>
        <v>4985</v>
      </c>
      <c r="AP197" s="144">
        <f t="shared" si="119"/>
        <v>-1513</v>
      </c>
    </row>
    <row r="198" spans="3:42" s="50" customFormat="1" ht="18">
      <c r="C198" s="145" t="s">
        <v>446</v>
      </c>
      <c r="D198" s="145" t="s">
        <v>447</v>
      </c>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c r="AA198" s="144"/>
      <c r="AB198" s="144"/>
      <c r="AC198" s="144">
        <v>0</v>
      </c>
      <c r="AD198" s="144">
        <v>0</v>
      </c>
      <c r="AE198" s="144"/>
      <c r="AF198" s="144">
        <v>1570</v>
      </c>
      <c r="AG198" s="144">
        <v>1255</v>
      </c>
      <c r="AH198" s="144">
        <v>662</v>
      </c>
      <c r="AI198" s="144"/>
      <c r="AJ198" s="144"/>
      <c r="AK198" s="144"/>
      <c r="AL198" s="144"/>
      <c r="AM198" s="144"/>
      <c r="AN198" s="144"/>
      <c r="AO198" s="144"/>
      <c r="AP198" s="144"/>
    </row>
    <row r="199" spans="3:42" s="50" customFormat="1" ht="18">
      <c r="C199" s="145" t="s">
        <v>111</v>
      </c>
      <c r="D199" s="145" t="s">
        <v>159</v>
      </c>
      <c r="E199" s="144">
        <v>0</v>
      </c>
      <c r="F199" s="144">
        <v>0</v>
      </c>
      <c r="G199" s="144">
        <v>0</v>
      </c>
      <c r="H199" s="144">
        <v>0</v>
      </c>
      <c r="I199" s="144">
        <v>0</v>
      </c>
      <c r="J199" s="144">
        <v>0</v>
      </c>
      <c r="K199" s="144">
        <v>0</v>
      </c>
      <c r="L199" s="144">
        <v>0</v>
      </c>
      <c r="M199" s="144">
        <v>0</v>
      </c>
      <c r="N199" s="144">
        <v>0</v>
      </c>
      <c r="O199" s="144">
        <v>0</v>
      </c>
      <c r="P199" s="144">
        <v>0</v>
      </c>
      <c r="Q199" s="144">
        <v>0</v>
      </c>
      <c r="R199" s="144">
        <v>45000</v>
      </c>
      <c r="S199" s="144">
        <v>45000</v>
      </c>
      <c r="T199" s="144">
        <v>45000</v>
      </c>
      <c r="U199" s="144">
        <v>0</v>
      </c>
      <c r="V199" s="144">
        <v>0</v>
      </c>
      <c r="W199" s="144">
        <v>0</v>
      </c>
      <c r="X199" s="144">
        <v>0</v>
      </c>
      <c r="Y199" s="144">
        <v>0</v>
      </c>
      <c r="Z199" s="144">
        <v>0</v>
      </c>
      <c r="AA199" s="144">
        <v>0</v>
      </c>
      <c r="AB199" s="144">
        <v>0</v>
      </c>
      <c r="AC199" s="144">
        <v>0</v>
      </c>
      <c r="AD199" s="144">
        <v>0</v>
      </c>
      <c r="AE199" s="144" t="s">
        <v>44</v>
      </c>
      <c r="AF199" s="144">
        <v>0</v>
      </c>
      <c r="AG199" s="144">
        <v>0</v>
      </c>
      <c r="AH199" s="144">
        <v>0</v>
      </c>
      <c r="AI199" s="144"/>
      <c r="AJ199" s="144">
        <f t="shared" si="120"/>
        <v>0</v>
      </c>
      <c r="AK199" s="144">
        <f t="shared" si="120"/>
        <v>0</v>
      </c>
      <c r="AL199" s="144">
        <f t="shared" si="120"/>
        <v>0</v>
      </c>
      <c r="AM199" s="144">
        <f>SUMIFS($E199:$T199,$E$4:$T$4,AM$6)</f>
        <v>45000</v>
      </c>
      <c r="AN199" s="144">
        <f>SUMIFS($E199:$AI199,$E$4:$AI$4,AN$6)</f>
        <v>0</v>
      </c>
      <c r="AO199" s="144">
        <f>SUMIFS($E199:$AI199,$E$4:$AI$4,AO$6)</f>
        <v>0</v>
      </c>
      <c r="AP199" s="144">
        <f>SUMIFS($E199:$AI199,$E$4:$AI$4,AP$6)</f>
        <v>0</v>
      </c>
    </row>
    <row r="200" spans="3:42" s="50" customFormat="1" ht="18">
      <c r="C200" s="145" t="s">
        <v>404</v>
      </c>
      <c r="D200" s="145" t="s">
        <v>524</v>
      </c>
      <c r="E200" s="144"/>
      <c r="F200" s="144"/>
      <c r="G200" s="144"/>
      <c r="H200" s="144"/>
      <c r="I200" s="144"/>
      <c r="J200" s="144"/>
      <c r="K200" s="144"/>
      <c r="L200" s="144"/>
      <c r="M200" s="144"/>
      <c r="N200" s="144"/>
      <c r="O200" s="144"/>
      <c r="P200" s="144"/>
      <c r="Q200" s="144"/>
      <c r="R200" s="144"/>
      <c r="S200" s="144"/>
      <c r="T200" s="144"/>
      <c r="U200" s="144"/>
      <c r="V200" s="144"/>
      <c r="W200" s="144"/>
      <c r="X200" s="144"/>
      <c r="Y200" s="144"/>
      <c r="Z200" s="144">
        <v>-21565</v>
      </c>
      <c r="AA200" s="144"/>
      <c r="AB200" s="144"/>
      <c r="AC200" s="144">
        <v>-13474</v>
      </c>
      <c r="AD200" s="144">
        <v>-10236</v>
      </c>
      <c r="AE200" s="144">
        <v>-7905</v>
      </c>
      <c r="AF200" s="144">
        <v>-7386</v>
      </c>
      <c r="AG200" s="144">
        <v>-6688</v>
      </c>
      <c r="AH200" s="144">
        <v>-3530</v>
      </c>
      <c r="AI200" s="144"/>
      <c r="AJ200" s="144"/>
      <c r="AK200" s="144"/>
      <c r="AL200" s="144"/>
      <c r="AM200" s="144"/>
      <c r="AN200" s="144"/>
      <c r="AO200" s="144"/>
      <c r="AP200" s="144"/>
    </row>
    <row r="201" spans="3:42" s="50" customFormat="1" ht="18">
      <c r="C201" s="145" t="s">
        <v>405</v>
      </c>
      <c r="D201" s="145" t="s">
        <v>523</v>
      </c>
      <c r="E201" s="144">
        <v>0</v>
      </c>
      <c r="F201" s="144">
        <v>0</v>
      </c>
      <c r="G201" s="144">
        <v>1566</v>
      </c>
      <c r="H201" s="144">
        <v>1084</v>
      </c>
      <c r="I201" s="144">
        <v>-1079</v>
      </c>
      <c r="J201" s="144">
        <v>714</v>
      </c>
      <c r="K201" s="144">
        <v>561</v>
      </c>
      <c r="L201" s="144">
        <v>988</v>
      </c>
      <c r="M201" s="144">
        <v>652</v>
      </c>
      <c r="N201" s="144">
        <v>920</v>
      </c>
      <c r="O201" s="144">
        <v>4483</v>
      </c>
      <c r="P201" s="144">
        <v>10880</v>
      </c>
      <c r="Q201" s="144">
        <v>996</v>
      </c>
      <c r="R201" s="144">
        <v>7277</v>
      </c>
      <c r="S201" s="144">
        <v>10994</v>
      </c>
      <c r="T201" s="144">
        <v>14677</v>
      </c>
      <c r="U201" s="144">
        <v>-8155</v>
      </c>
      <c r="V201" s="144">
        <v>-9746</v>
      </c>
      <c r="W201" s="144">
        <v>-11544</v>
      </c>
      <c r="X201" s="144">
        <v>10929</v>
      </c>
      <c r="Y201" s="144">
        <v>-23129</v>
      </c>
      <c r="Z201" s="144">
        <v>-1853</v>
      </c>
      <c r="AA201" s="144">
        <v>-16447</v>
      </c>
      <c r="AB201" s="144">
        <v>-14536</v>
      </c>
      <c r="AC201" s="144">
        <v>3910</v>
      </c>
      <c r="AD201" s="144">
        <v>-1806</v>
      </c>
      <c r="AE201" s="144">
        <v>-953</v>
      </c>
      <c r="AF201" s="144">
        <v>994</v>
      </c>
      <c r="AG201" s="144">
        <v>854</v>
      </c>
      <c r="AH201" s="144">
        <v>-1301</v>
      </c>
      <c r="AI201" s="144"/>
      <c r="AJ201" s="144">
        <f t="shared" si="117"/>
        <v>1084</v>
      </c>
      <c r="AK201" s="144">
        <f t="shared" si="117"/>
        <v>988</v>
      </c>
      <c r="AL201" s="144">
        <f t="shared" si="117"/>
        <v>10880</v>
      </c>
      <c r="AM201" s="144">
        <f t="shared" si="118"/>
        <v>14677</v>
      </c>
      <c r="AN201" s="144">
        <f t="shared" ref="AN201:AP213" si="121">SUMIFS($E201:$AI201,$E$4:$AI$4,AN$6)</f>
        <v>10929</v>
      </c>
      <c r="AO201" s="144">
        <f t="shared" si="121"/>
        <v>-14536</v>
      </c>
      <c r="AP201" s="144">
        <f t="shared" si="121"/>
        <v>994</v>
      </c>
    </row>
    <row r="202" spans="3:42" s="50" customFormat="1" ht="18">
      <c r="C202" s="145" t="s">
        <v>480</v>
      </c>
      <c r="D202" s="145" t="s">
        <v>317</v>
      </c>
      <c r="E202" s="144">
        <v>0</v>
      </c>
      <c r="F202" s="144">
        <v>0</v>
      </c>
      <c r="G202" s="144">
        <v>238</v>
      </c>
      <c r="H202" s="144">
        <v>-3487</v>
      </c>
      <c r="I202" s="144">
        <v>-2168</v>
      </c>
      <c r="J202" s="144">
        <v>-3100</v>
      </c>
      <c r="K202" s="144">
        <v>-2741</v>
      </c>
      <c r="L202" s="144">
        <v>2124</v>
      </c>
      <c r="M202" s="144">
        <v>-1977</v>
      </c>
      <c r="N202" s="144">
        <v>292</v>
      </c>
      <c r="O202" s="144">
        <v>2179</v>
      </c>
      <c r="P202" s="144">
        <v>28390</v>
      </c>
      <c r="Q202" s="144">
        <v>-23311</v>
      </c>
      <c r="R202" s="144">
        <v>-129993</v>
      </c>
      <c r="S202" s="144">
        <v>-174245</v>
      </c>
      <c r="T202" s="144">
        <v>-19687</v>
      </c>
      <c r="U202" s="144">
        <v>-44560</v>
      </c>
      <c r="V202" s="144">
        <v>-80615</v>
      </c>
      <c r="W202" s="144">
        <v>-111886</v>
      </c>
      <c r="X202" s="144">
        <v>-141714</v>
      </c>
      <c r="Y202" s="144">
        <v>-43914</v>
      </c>
      <c r="Z202" s="144">
        <v>-79310</v>
      </c>
      <c r="AA202" s="144">
        <v>-129177</v>
      </c>
      <c r="AB202" s="144">
        <v>-173447</v>
      </c>
      <c r="AC202" s="144">
        <v>-45506</v>
      </c>
      <c r="AD202" s="144">
        <v>-107155</v>
      </c>
      <c r="AE202" s="144">
        <v>-162802</v>
      </c>
      <c r="AF202" s="144">
        <v>-222967</v>
      </c>
      <c r="AG202" s="144">
        <v>-63573</v>
      </c>
      <c r="AH202" s="144">
        <v>-115537</v>
      </c>
      <c r="AI202" s="144"/>
      <c r="AJ202" s="144">
        <f t="shared" si="117"/>
        <v>-3487</v>
      </c>
      <c r="AK202" s="144">
        <f t="shared" si="117"/>
        <v>2124</v>
      </c>
      <c r="AL202" s="144">
        <f t="shared" si="117"/>
        <v>28390</v>
      </c>
      <c r="AM202" s="144">
        <f t="shared" si="118"/>
        <v>-19687</v>
      </c>
      <c r="AN202" s="144">
        <f t="shared" si="121"/>
        <v>-141714</v>
      </c>
      <c r="AO202" s="144">
        <f t="shared" si="121"/>
        <v>-173447</v>
      </c>
      <c r="AP202" s="144">
        <f t="shared" si="121"/>
        <v>-222967</v>
      </c>
    </row>
    <row r="203" spans="3:42" s="50" customFormat="1" ht="18">
      <c r="C203" s="145" t="s">
        <v>113</v>
      </c>
      <c r="D203" s="145" t="s">
        <v>161</v>
      </c>
      <c r="E203" s="144">
        <v>0</v>
      </c>
      <c r="F203" s="144">
        <v>0</v>
      </c>
      <c r="G203" s="144">
        <v>-252</v>
      </c>
      <c r="H203" s="144">
        <v>0</v>
      </c>
      <c r="I203" s="144">
        <v>-99</v>
      </c>
      <c r="J203" s="144">
        <v>-75</v>
      </c>
      <c r="K203" s="144">
        <v>-88</v>
      </c>
      <c r="L203" s="144">
        <v>-102</v>
      </c>
      <c r="M203" s="144">
        <v>40</v>
      </c>
      <c r="N203" s="144">
        <v>356</v>
      </c>
      <c r="O203" s="144">
        <v>618</v>
      </c>
      <c r="P203" s="144">
        <v>3761</v>
      </c>
      <c r="Q203" s="144">
        <v>136</v>
      </c>
      <c r="R203" s="144">
        <v>0</v>
      </c>
      <c r="S203" s="144">
        <v>0</v>
      </c>
      <c r="T203" s="144">
        <v>3210</v>
      </c>
      <c r="U203" s="144">
        <v>-2004</v>
      </c>
      <c r="V203" s="144">
        <v>-2697</v>
      </c>
      <c r="W203" s="144">
        <v>-3022</v>
      </c>
      <c r="X203" s="144">
        <v>-3209</v>
      </c>
      <c r="Y203" s="144">
        <v>-597</v>
      </c>
      <c r="Z203" s="144">
        <v>-1107</v>
      </c>
      <c r="AA203" s="144">
        <v>-1007</v>
      </c>
      <c r="AB203" s="144">
        <v>-765</v>
      </c>
      <c r="AC203" s="144">
        <v>-362</v>
      </c>
      <c r="AD203" s="144">
        <v>-373</v>
      </c>
      <c r="AE203" s="144">
        <v>0</v>
      </c>
      <c r="AF203" s="144">
        <v>-399</v>
      </c>
      <c r="AG203" s="144">
        <v>186</v>
      </c>
      <c r="AH203" s="144">
        <v>421</v>
      </c>
      <c r="AI203" s="144"/>
      <c r="AJ203" s="144">
        <f t="shared" ref="AJ203:AL204" si="122">SUMIFS($E203:$R203,$E$4:$R$4,AJ$6)</f>
        <v>0</v>
      </c>
      <c r="AK203" s="144">
        <f t="shared" si="122"/>
        <v>-102</v>
      </c>
      <c r="AL203" s="144">
        <f t="shared" si="122"/>
        <v>3761</v>
      </c>
      <c r="AM203" s="144">
        <f>SUMIFS($E203:$T203,$E$4:$T$4,AM$6)</f>
        <v>3210</v>
      </c>
      <c r="AN203" s="144">
        <f t="shared" si="121"/>
        <v>-3209</v>
      </c>
      <c r="AO203" s="144">
        <f t="shared" si="121"/>
        <v>-765</v>
      </c>
      <c r="AP203" s="144">
        <f t="shared" si="121"/>
        <v>-399</v>
      </c>
    </row>
    <row r="204" spans="3:42" s="50" customFormat="1" ht="18">
      <c r="C204" s="145" t="s">
        <v>89</v>
      </c>
      <c r="D204" s="145" t="s">
        <v>141</v>
      </c>
      <c r="E204" s="144">
        <v>0</v>
      </c>
      <c r="F204" s="144">
        <v>0</v>
      </c>
      <c r="G204" s="144">
        <v>0</v>
      </c>
      <c r="H204" s="144">
        <v>0</v>
      </c>
      <c r="I204" s="144">
        <v>0</v>
      </c>
      <c r="J204" s="144">
        <v>0</v>
      </c>
      <c r="K204" s="144">
        <v>0</v>
      </c>
      <c r="L204" s="144">
        <v>0</v>
      </c>
      <c r="M204" s="144">
        <v>0</v>
      </c>
      <c r="N204" s="144">
        <v>0</v>
      </c>
      <c r="O204" s="144">
        <v>0</v>
      </c>
      <c r="P204" s="144">
        <v>0</v>
      </c>
      <c r="Q204" s="144">
        <v>27000</v>
      </c>
      <c r="R204" s="144">
        <v>0</v>
      </c>
      <c r="S204" s="144">
        <v>0</v>
      </c>
      <c r="T204" s="144">
        <v>0</v>
      </c>
      <c r="U204" s="144">
        <v>0</v>
      </c>
      <c r="V204" s="144">
        <v>0</v>
      </c>
      <c r="W204" s="144">
        <v>0</v>
      </c>
      <c r="X204" s="144">
        <v>0</v>
      </c>
      <c r="Y204" s="144">
        <v>0</v>
      </c>
      <c r="Z204" s="144">
        <v>0</v>
      </c>
      <c r="AA204" s="144">
        <v>0</v>
      </c>
      <c r="AB204" s="144">
        <v>0</v>
      </c>
      <c r="AC204" s="144">
        <v>0</v>
      </c>
      <c r="AD204" s="144">
        <v>0</v>
      </c>
      <c r="AE204" s="144">
        <v>0</v>
      </c>
      <c r="AF204" s="144">
        <v>0</v>
      </c>
      <c r="AG204" s="144">
        <v>0</v>
      </c>
      <c r="AH204" s="144">
        <v>0</v>
      </c>
      <c r="AI204" s="144"/>
      <c r="AJ204" s="144">
        <f t="shared" si="122"/>
        <v>0</v>
      </c>
      <c r="AK204" s="144">
        <f t="shared" si="122"/>
        <v>0</v>
      </c>
      <c r="AL204" s="144">
        <f t="shared" si="122"/>
        <v>0</v>
      </c>
      <c r="AM204" s="144">
        <f>SUMIFS($E204:$T204,$E$4:$T$4,AM$6)</f>
        <v>0</v>
      </c>
      <c r="AN204" s="144">
        <f t="shared" si="121"/>
        <v>0</v>
      </c>
      <c r="AO204" s="144">
        <f t="shared" si="121"/>
        <v>0</v>
      </c>
      <c r="AP204" s="144">
        <f t="shared" si="121"/>
        <v>0</v>
      </c>
    </row>
    <row r="205" spans="3:42" s="50" customFormat="1" ht="18">
      <c r="C205" s="145" t="s">
        <v>109</v>
      </c>
      <c r="D205" s="145" t="s">
        <v>527</v>
      </c>
      <c r="E205" s="144">
        <v>0</v>
      </c>
      <c r="F205" s="144">
        <v>0</v>
      </c>
      <c r="G205" s="144">
        <v>0</v>
      </c>
      <c r="H205" s="144">
        <v>0</v>
      </c>
      <c r="I205" s="144">
        <v>0</v>
      </c>
      <c r="J205" s="144">
        <v>0</v>
      </c>
      <c r="K205" s="144">
        <v>0</v>
      </c>
      <c r="L205" s="144">
        <v>0</v>
      </c>
      <c r="M205" s="144">
        <v>0</v>
      </c>
      <c r="N205" s="144">
        <v>0</v>
      </c>
      <c r="O205" s="144">
        <v>0</v>
      </c>
      <c r="P205" s="144">
        <v>0</v>
      </c>
      <c r="Q205" s="144">
        <v>0</v>
      </c>
      <c r="R205" s="144">
        <v>0</v>
      </c>
      <c r="S205" s="144">
        <v>0</v>
      </c>
      <c r="T205" s="144">
        <v>0</v>
      </c>
      <c r="U205" s="144">
        <v>0</v>
      </c>
      <c r="V205" s="144">
        <v>0</v>
      </c>
      <c r="W205" s="144">
        <v>0</v>
      </c>
      <c r="X205" s="144">
        <v>0</v>
      </c>
      <c r="Y205" s="144">
        <v>0</v>
      </c>
      <c r="Z205" s="144">
        <v>0</v>
      </c>
      <c r="AA205" s="144">
        <v>0</v>
      </c>
      <c r="AB205" s="144">
        <v>0</v>
      </c>
      <c r="AC205" s="144">
        <v>0</v>
      </c>
      <c r="AD205" s="144">
        <v>0</v>
      </c>
      <c r="AE205" s="144">
        <v>0</v>
      </c>
      <c r="AF205" s="144">
        <v>0</v>
      </c>
      <c r="AG205" s="144">
        <v>0</v>
      </c>
      <c r="AH205" s="144">
        <v>0</v>
      </c>
      <c r="AI205" s="144"/>
      <c r="AJ205" s="144">
        <f t="shared" si="117"/>
        <v>0</v>
      </c>
      <c r="AK205" s="144">
        <f t="shared" si="117"/>
        <v>0</v>
      </c>
      <c r="AL205" s="144">
        <f t="shared" si="117"/>
        <v>0</v>
      </c>
      <c r="AM205" s="144">
        <f t="shared" si="118"/>
        <v>0</v>
      </c>
      <c r="AN205" s="144">
        <f t="shared" si="121"/>
        <v>0</v>
      </c>
      <c r="AO205" s="144">
        <f t="shared" si="121"/>
        <v>0</v>
      </c>
      <c r="AP205" s="144">
        <f t="shared" si="121"/>
        <v>0</v>
      </c>
    </row>
    <row r="206" spans="3:42" s="50" customFormat="1" ht="18">
      <c r="C206" s="145" t="s">
        <v>217</v>
      </c>
      <c r="D206" s="145" t="s">
        <v>586</v>
      </c>
      <c r="E206" s="144">
        <v>0</v>
      </c>
      <c r="F206" s="144">
        <v>0</v>
      </c>
      <c r="G206" s="144">
        <v>0</v>
      </c>
      <c r="H206" s="144">
        <v>-197</v>
      </c>
      <c r="I206" s="144">
        <v>0</v>
      </c>
      <c r="J206" s="144">
        <v>0</v>
      </c>
      <c r="K206" s="144">
        <v>0</v>
      </c>
      <c r="L206" s="144">
        <v>0</v>
      </c>
      <c r="M206" s="144">
        <v>0</v>
      </c>
      <c r="N206" s="144">
        <v>0</v>
      </c>
      <c r="O206" s="144">
        <v>0</v>
      </c>
      <c r="P206" s="144">
        <v>0</v>
      </c>
      <c r="Q206" s="144">
        <v>0</v>
      </c>
      <c r="R206" s="144">
        <v>0</v>
      </c>
      <c r="S206" s="144">
        <v>0</v>
      </c>
      <c r="T206" s="144">
        <v>0</v>
      </c>
      <c r="U206" s="144">
        <v>0</v>
      </c>
      <c r="V206" s="144">
        <v>0</v>
      </c>
      <c r="W206" s="144">
        <v>0</v>
      </c>
      <c r="X206" s="144">
        <v>0</v>
      </c>
      <c r="Y206" s="144">
        <v>0</v>
      </c>
      <c r="Z206" s="144">
        <v>0</v>
      </c>
      <c r="AA206" s="144">
        <v>0</v>
      </c>
      <c r="AB206" s="144">
        <v>0</v>
      </c>
      <c r="AC206" s="144">
        <v>0</v>
      </c>
      <c r="AD206" s="144">
        <v>0</v>
      </c>
      <c r="AE206" s="144">
        <v>0</v>
      </c>
      <c r="AF206" s="144">
        <v>0</v>
      </c>
      <c r="AG206" s="144">
        <v>0</v>
      </c>
      <c r="AH206" s="144">
        <v>0</v>
      </c>
      <c r="AI206" s="144"/>
      <c r="AJ206" s="144">
        <f t="shared" si="117"/>
        <v>-197</v>
      </c>
      <c r="AK206" s="144">
        <f t="shared" si="117"/>
        <v>0</v>
      </c>
      <c r="AL206" s="144">
        <f t="shared" si="117"/>
        <v>0</v>
      </c>
      <c r="AM206" s="144">
        <f t="shared" si="118"/>
        <v>0</v>
      </c>
      <c r="AN206" s="144">
        <f t="shared" si="121"/>
        <v>0</v>
      </c>
      <c r="AO206" s="144">
        <f t="shared" si="121"/>
        <v>0</v>
      </c>
      <c r="AP206" s="144">
        <f t="shared" si="121"/>
        <v>0</v>
      </c>
    </row>
    <row r="207" spans="3:42" s="50" customFormat="1" ht="18">
      <c r="C207" s="145" t="s">
        <v>202</v>
      </c>
      <c r="D207" s="145" t="s">
        <v>221</v>
      </c>
      <c r="E207" s="144">
        <v>0</v>
      </c>
      <c r="F207" s="144">
        <v>0</v>
      </c>
      <c r="G207" s="144">
        <v>0</v>
      </c>
      <c r="H207" s="144">
        <v>0</v>
      </c>
      <c r="I207" s="144">
        <v>0</v>
      </c>
      <c r="J207" s="144">
        <v>0</v>
      </c>
      <c r="K207" s="144">
        <v>0</v>
      </c>
      <c r="L207" s="144">
        <v>0</v>
      </c>
      <c r="M207" s="144">
        <v>0</v>
      </c>
      <c r="N207" s="144">
        <v>0</v>
      </c>
      <c r="O207" s="144">
        <v>0</v>
      </c>
      <c r="P207" s="144">
        <v>0</v>
      </c>
      <c r="Q207" s="144">
        <v>0</v>
      </c>
      <c r="R207" s="144">
        <v>-2593</v>
      </c>
      <c r="S207" s="144">
        <v>-405</v>
      </c>
      <c r="T207" s="144">
        <v>0</v>
      </c>
      <c r="U207" s="144">
        <v>0</v>
      </c>
      <c r="V207" s="144">
        <v>0</v>
      </c>
      <c r="W207" s="144">
        <v>0</v>
      </c>
      <c r="X207" s="144">
        <v>0</v>
      </c>
      <c r="Y207" s="144">
        <v>0</v>
      </c>
      <c r="Z207" s="144">
        <v>0</v>
      </c>
      <c r="AA207" s="144">
        <v>0</v>
      </c>
      <c r="AB207" s="144">
        <v>0</v>
      </c>
      <c r="AC207" s="144">
        <v>0</v>
      </c>
      <c r="AD207" s="144">
        <v>0</v>
      </c>
      <c r="AE207" s="144">
        <v>0</v>
      </c>
      <c r="AF207" s="144">
        <v>0</v>
      </c>
      <c r="AG207" s="144">
        <v>0</v>
      </c>
      <c r="AH207" s="144">
        <v>0</v>
      </c>
      <c r="AI207" s="144"/>
      <c r="AJ207" s="144">
        <f t="shared" si="117"/>
        <v>0</v>
      </c>
      <c r="AK207" s="144">
        <f t="shared" si="117"/>
        <v>0</v>
      </c>
      <c r="AL207" s="144">
        <f t="shared" si="117"/>
        <v>0</v>
      </c>
      <c r="AM207" s="144">
        <f t="shared" si="118"/>
        <v>0</v>
      </c>
      <c r="AN207" s="144">
        <f t="shared" si="121"/>
        <v>0</v>
      </c>
      <c r="AO207" s="144">
        <f t="shared" si="121"/>
        <v>0</v>
      </c>
      <c r="AP207" s="144">
        <f t="shared" si="121"/>
        <v>0</v>
      </c>
    </row>
    <row r="208" spans="3:42" s="50" customFormat="1" ht="18">
      <c r="C208" s="145" t="s">
        <v>259</v>
      </c>
      <c r="D208" s="145" t="s">
        <v>587</v>
      </c>
      <c r="E208" s="144">
        <v>0</v>
      </c>
      <c r="F208" s="144">
        <v>0</v>
      </c>
      <c r="G208" s="144">
        <v>0</v>
      </c>
      <c r="H208" s="144">
        <v>0</v>
      </c>
      <c r="I208" s="144">
        <v>0</v>
      </c>
      <c r="J208" s="144">
        <v>0</v>
      </c>
      <c r="K208" s="144">
        <v>0</v>
      </c>
      <c r="L208" s="144">
        <v>0</v>
      </c>
      <c r="M208" s="144">
        <v>0</v>
      </c>
      <c r="N208" s="144">
        <v>0</v>
      </c>
      <c r="O208" s="144">
        <v>0</v>
      </c>
      <c r="P208" s="144">
        <v>0</v>
      </c>
      <c r="Q208" s="144">
        <v>0</v>
      </c>
      <c r="R208" s="144">
        <v>0</v>
      </c>
      <c r="S208" s="144">
        <v>91</v>
      </c>
      <c r="T208" s="144">
        <v>0</v>
      </c>
      <c r="U208" s="144">
        <v>0</v>
      </c>
      <c r="V208" s="144">
        <v>0</v>
      </c>
      <c r="W208" s="144">
        <v>0</v>
      </c>
      <c r="X208" s="144">
        <v>0</v>
      </c>
      <c r="Y208" s="144">
        <v>0</v>
      </c>
      <c r="Z208" s="144">
        <v>0</v>
      </c>
      <c r="AA208" s="144">
        <v>0</v>
      </c>
      <c r="AB208" s="144">
        <v>0</v>
      </c>
      <c r="AC208" s="144">
        <v>0</v>
      </c>
      <c r="AD208" s="144">
        <v>0</v>
      </c>
      <c r="AE208" s="144">
        <v>0</v>
      </c>
      <c r="AF208" s="144">
        <v>0</v>
      </c>
      <c r="AG208" s="144">
        <v>0</v>
      </c>
      <c r="AH208" s="144">
        <v>0</v>
      </c>
      <c r="AI208" s="144"/>
      <c r="AJ208" s="144">
        <f t="shared" si="117"/>
        <v>0</v>
      </c>
      <c r="AK208" s="144">
        <f t="shared" si="117"/>
        <v>0</v>
      </c>
      <c r="AL208" s="144">
        <f t="shared" si="117"/>
        <v>0</v>
      </c>
      <c r="AM208" s="144">
        <f t="shared" si="118"/>
        <v>0</v>
      </c>
      <c r="AN208" s="144">
        <f t="shared" si="121"/>
        <v>0</v>
      </c>
      <c r="AO208" s="144">
        <f t="shared" si="121"/>
        <v>0</v>
      </c>
      <c r="AP208" s="144">
        <f t="shared" si="121"/>
        <v>0</v>
      </c>
    </row>
    <row r="209" spans="3:42" s="50" customFormat="1" ht="18">
      <c r="C209" s="145" t="s">
        <v>482</v>
      </c>
      <c r="D209" s="145" t="s">
        <v>311</v>
      </c>
      <c r="E209" s="144"/>
      <c r="F209" s="144"/>
      <c r="G209" s="144"/>
      <c r="H209" s="144"/>
      <c r="I209" s="144"/>
      <c r="J209" s="144"/>
      <c r="K209" s="144"/>
      <c r="L209" s="144"/>
      <c r="M209" s="144"/>
      <c r="N209" s="144"/>
      <c r="O209" s="144"/>
      <c r="P209" s="144"/>
      <c r="Q209" s="144"/>
      <c r="R209" s="144"/>
      <c r="S209" s="144"/>
      <c r="T209" s="144"/>
      <c r="U209" s="144"/>
      <c r="V209" s="144">
        <v>-8035</v>
      </c>
      <c r="W209" s="144">
        <v>-8035</v>
      </c>
      <c r="X209" s="144">
        <v>-8519</v>
      </c>
      <c r="Y209" s="144">
        <v>0</v>
      </c>
      <c r="Z209" s="144">
        <v>-33853</v>
      </c>
      <c r="AA209" s="144">
        <v>-37839</v>
      </c>
      <c r="AB209" s="144">
        <v>-37839</v>
      </c>
      <c r="AC209" s="144">
        <v>0</v>
      </c>
      <c r="AD209" s="144">
        <v>0</v>
      </c>
      <c r="AE209" s="144">
        <v>-561</v>
      </c>
      <c r="AF209" s="144">
        <v>0</v>
      </c>
      <c r="AG209" s="144">
        <v>0</v>
      </c>
      <c r="AH209" s="144">
        <v>0</v>
      </c>
      <c r="AI209" s="144"/>
      <c r="AJ209" s="144">
        <f t="shared" si="117"/>
        <v>0</v>
      </c>
      <c r="AK209" s="144">
        <f t="shared" si="117"/>
        <v>0</v>
      </c>
      <c r="AL209" s="144">
        <f t="shared" si="117"/>
        <v>0</v>
      </c>
      <c r="AM209" s="144">
        <f t="shared" si="118"/>
        <v>0</v>
      </c>
      <c r="AN209" s="144">
        <f t="shared" si="121"/>
        <v>-8519</v>
      </c>
      <c r="AO209" s="144">
        <f t="shared" si="121"/>
        <v>-37839</v>
      </c>
      <c r="AP209" s="144">
        <f t="shared" si="121"/>
        <v>0</v>
      </c>
    </row>
    <row r="210" spans="3:42" s="50" customFormat="1" ht="18">
      <c r="C210" s="145" t="s">
        <v>343</v>
      </c>
      <c r="D210" s="145" t="s">
        <v>588</v>
      </c>
      <c r="E210" s="144">
        <v>0</v>
      </c>
      <c r="F210" s="144">
        <v>0</v>
      </c>
      <c r="G210" s="144">
        <v>-880</v>
      </c>
      <c r="H210" s="144">
        <v>-434</v>
      </c>
      <c r="I210" s="144">
        <v>-731</v>
      </c>
      <c r="J210" s="144">
        <v>-2216</v>
      </c>
      <c r="K210" s="144">
        <v>-4479</v>
      </c>
      <c r="L210" s="144">
        <v>-4514</v>
      </c>
      <c r="M210" s="144">
        <v>-174</v>
      </c>
      <c r="N210" s="144">
        <v>-4</v>
      </c>
      <c r="O210" s="144">
        <v>-1659</v>
      </c>
      <c r="P210" s="144">
        <v>-4</v>
      </c>
      <c r="Q210" s="144">
        <v>0</v>
      </c>
      <c r="R210" s="144">
        <v>0</v>
      </c>
      <c r="S210" s="144">
        <v>0</v>
      </c>
      <c r="T210" s="144">
        <v>0</v>
      </c>
      <c r="U210" s="144">
        <v>0</v>
      </c>
      <c r="V210" s="144">
        <v>0</v>
      </c>
      <c r="W210" s="144">
        <v>0</v>
      </c>
      <c r="X210" s="144">
        <v>-11608</v>
      </c>
      <c r="Y210" s="144">
        <v>-1359</v>
      </c>
      <c r="Z210" s="144">
        <v>-1359</v>
      </c>
      <c r="AA210" s="144">
        <v>-1359</v>
      </c>
      <c r="AB210" s="144">
        <v>-10754</v>
      </c>
      <c r="AC210" s="144">
        <v>-141</v>
      </c>
      <c r="AD210" s="144">
        <v>-8954</v>
      </c>
      <c r="AE210" s="144">
        <v>0</v>
      </c>
      <c r="AF210" s="144">
        <v>0</v>
      </c>
      <c r="AG210" s="144">
        <v>-3772</v>
      </c>
      <c r="AH210" s="144">
        <v>-6711</v>
      </c>
      <c r="AI210" s="144"/>
      <c r="AJ210" s="144">
        <f t="shared" si="117"/>
        <v>-434</v>
      </c>
      <c r="AK210" s="144">
        <f t="shared" si="117"/>
        <v>-4514</v>
      </c>
      <c r="AL210" s="144">
        <f t="shared" si="117"/>
        <v>-4</v>
      </c>
      <c r="AM210" s="144">
        <f t="shared" si="118"/>
        <v>0</v>
      </c>
      <c r="AN210" s="144">
        <f t="shared" si="121"/>
        <v>-11608</v>
      </c>
      <c r="AO210" s="144">
        <f t="shared" si="121"/>
        <v>-10754</v>
      </c>
      <c r="AP210" s="144">
        <f t="shared" si="121"/>
        <v>0</v>
      </c>
    </row>
    <row r="211" spans="3:42" s="50" customFormat="1" ht="18">
      <c r="C211" s="145" t="s">
        <v>185</v>
      </c>
      <c r="D211" s="145" t="s">
        <v>552</v>
      </c>
      <c r="E211" s="144">
        <v>0</v>
      </c>
      <c r="F211" s="144">
        <v>0</v>
      </c>
      <c r="G211" s="144">
        <v>-70</v>
      </c>
      <c r="H211" s="144">
        <v>-128</v>
      </c>
      <c r="I211" s="144">
        <v>-78</v>
      </c>
      <c r="J211" s="144">
        <v>-180</v>
      </c>
      <c r="K211" s="144">
        <v>-183</v>
      </c>
      <c r="L211" s="144">
        <v>-965</v>
      </c>
      <c r="M211" s="144">
        <v>-53</v>
      </c>
      <c r="N211" s="144">
        <v>-111</v>
      </c>
      <c r="O211" s="144">
        <v>-115</v>
      </c>
      <c r="P211" s="144">
        <v>-125</v>
      </c>
      <c r="Q211" s="144">
        <v>-20</v>
      </c>
      <c r="R211" s="144">
        <v>-37</v>
      </c>
      <c r="S211" s="144">
        <v>-67</v>
      </c>
      <c r="T211" s="144">
        <v>-67</v>
      </c>
      <c r="U211" s="144">
        <v>0</v>
      </c>
      <c r="V211" s="144">
        <v>0</v>
      </c>
      <c r="W211" s="144">
        <v>0</v>
      </c>
      <c r="X211" s="144">
        <v>0</v>
      </c>
      <c r="Y211" s="144">
        <v>0</v>
      </c>
      <c r="Z211" s="144">
        <v>0</v>
      </c>
      <c r="AA211" s="144">
        <v>0</v>
      </c>
      <c r="AB211" s="144">
        <v>0</v>
      </c>
      <c r="AC211" s="144">
        <v>0</v>
      </c>
      <c r="AD211" s="144">
        <v>0</v>
      </c>
      <c r="AE211" s="144">
        <v>0</v>
      </c>
      <c r="AF211" s="144">
        <v>0</v>
      </c>
      <c r="AG211" s="144">
        <v>0</v>
      </c>
      <c r="AH211" s="144">
        <v>0</v>
      </c>
      <c r="AI211" s="144"/>
      <c r="AJ211" s="144">
        <f t="shared" si="117"/>
        <v>-128</v>
      </c>
      <c r="AK211" s="144">
        <f t="shared" si="117"/>
        <v>-965</v>
      </c>
      <c r="AL211" s="144">
        <f t="shared" si="117"/>
        <v>-125</v>
      </c>
      <c r="AM211" s="144">
        <f t="shared" si="118"/>
        <v>-67</v>
      </c>
      <c r="AN211" s="144">
        <f t="shared" si="121"/>
        <v>0</v>
      </c>
      <c r="AO211" s="144">
        <f t="shared" si="121"/>
        <v>0</v>
      </c>
      <c r="AP211" s="144">
        <f t="shared" si="121"/>
        <v>0</v>
      </c>
    </row>
    <row r="212" spans="3:42" s="50" customFormat="1" ht="18">
      <c r="C212" s="145" t="s">
        <v>502</v>
      </c>
      <c r="D212" s="145" t="s">
        <v>553</v>
      </c>
      <c r="E212" s="144"/>
      <c r="F212" s="144"/>
      <c r="G212" s="144"/>
      <c r="H212" s="144"/>
      <c r="I212" s="144"/>
      <c r="J212" s="144"/>
      <c r="K212" s="144"/>
      <c r="L212" s="144"/>
      <c r="M212" s="144"/>
      <c r="N212" s="144"/>
      <c r="O212" s="144"/>
      <c r="P212" s="144"/>
      <c r="Q212" s="144"/>
      <c r="R212" s="144"/>
      <c r="S212" s="144"/>
      <c r="T212" s="144"/>
      <c r="U212" s="144"/>
      <c r="V212" s="144"/>
      <c r="W212" s="144"/>
      <c r="X212" s="144"/>
      <c r="Y212" s="144"/>
      <c r="Z212" s="144"/>
      <c r="AA212" s="144"/>
      <c r="AB212" s="144"/>
      <c r="AC212" s="144"/>
      <c r="AD212" s="144"/>
      <c r="AE212" s="144"/>
      <c r="AF212" s="144"/>
      <c r="AG212" s="144"/>
      <c r="AH212" s="144">
        <v>-5260</v>
      </c>
      <c r="AI212" s="144"/>
      <c r="AJ212" s="144"/>
      <c r="AK212" s="144"/>
      <c r="AL212" s="144"/>
      <c r="AM212" s="144"/>
      <c r="AN212" s="144"/>
      <c r="AO212" s="144"/>
      <c r="AP212" s="144"/>
    </row>
    <row r="213" spans="3:42" s="50" customFormat="1" ht="18">
      <c r="C213" s="145" t="s">
        <v>277</v>
      </c>
      <c r="D213" s="145" t="s">
        <v>278</v>
      </c>
      <c r="E213" s="144">
        <v>0</v>
      </c>
      <c r="F213" s="144">
        <v>0</v>
      </c>
      <c r="G213" s="144">
        <v>0</v>
      </c>
      <c r="H213" s="144">
        <v>0</v>
      </c>
      <c r="I213" s="144">
        <v>0</v>
      </c>
      <c r="J213" s="144">
        <v>0</v>
      </c>
      <c r="K213" s="144">
        <v>0</v>
      </c>
      <c r="L213" s="144">
        <v>0</v>
      </c>
      <c r="M213" s="144">
        <v>0</v>
      </c>
      <c r="N213" s="144">
        <v>0</v>
      </c>
      <c r="O213" s="144">
        <v>0</v>
      </c>
      <c r="P213" s="144">
        <v>0</v>
      </c>
      <c r="Q213" s="144">
        <v>0</v>
      </c>
      <c r="R213" s="144">
        <v>0</v>
      </c>
      <c r="S213" s="144">
        <v>0</v>
      </c>
      <c r="T213" s="144">
        <v>0</v>
      </c>
      <c r="U213" s="144">
        <v>0</v>
      </c>
      <c r="V213" s="144">
        <v>0</v>
      </c>
      <c r="W213" s="144">
        <v>0</v>
      </c>
      <c r="X213" s="144">
        <v>0</v>
      </c>
      <c r="Y213" s="144">
        <v>0</v>
      </c>
      <c r="Z213" s="144">
        <v>0</v>
      </c>
      <c r="AA213" s="144">
        <v>0</v>
      </c>
      <c r="AB213" s="144">
        <v>0</v>
      </c>
      <c r="AC213" s="144">
        <v>0</v>
      </c>
      <c r="AD213" s="144">
        <v>0</v>
      </c>
      <c r="AE213" s="144">
        <v>0</v>
      </c>
      <c r="AF213" s="144">
        <v>0</v>
      </c>
      <c r="AG213" s="144">
        <v>0</v>
      </c>
      <c r="AH213" s="144">
        <v>0</v>
      </c>
      <c r="AI213" s="144"/>
      <c r="AJ213" s="144">
        <f t="shared" si="117"/>
        <v>0</v>
      </c>
      <c r="AK213" s="144">
        <f t="shared" si="117"/>
        <v>0</v>
      </c>
      <c r="AL213" s="144">
        <f t="shared" si="117"/>
        <v>0</v>
      </c>
      <c r="AM213" s="144">
        <f t="shared" si="118"/>
        <v>0</v>
      </c>
      <c r="AN213" s="144">
        <f t="shared" si="121"/>
        <v>0</v>
      </c>
      <c r="AO213" s="144">
        <f t="shared" si="121"/>
        <v>0</v>
      </c>
      <c r="AP213" s="144">
        <f t="shared" si="121"/>
        <v>0</v>
      </c>
    </row>
    <row r="214" spans="3:42" s="47" customFormat="1" ht="6" customHeight="1">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c r="AB214" s="139"/>
      <c r="AC214" s="139"/>
      <c r="AD214" s="139"/>
      <c r="AE214" s="139"/>
      <c r="AF214" s="139"/>
      <c r="AG214" s="139"/>
      <c r="AH214" s="139"/>
      <c r="AI214" s="139"/>
      <c r="AJ214" s="139"/>
      <c r="AK214" s="139"/>
      <c r="AL214" s="139"/>
      <c r="AM214" s="139"/>
      <c r="AN214" s="139"/>
      <c r="AO214" s="139"/>
      <c r="AP214" s="139"/>
    </row>
    <row r="215" spans="3:42" s="62" customFormat="1" ht="18">
      <c r="C215" s="200" t="s">
        <v>186</v>
      </c>
      <c r="D215" s="200" t="s">
        <v>589</v>
      </c>
      <c r="E215" s="202">
        <f t="shared" ref="E215:R215" si="123">SUM(E193:E213)+E190</f>
        <v>0</v>
      </c>
      <c r="F215" s="202">
        <f t="shared" si="123"/>
        <v>0</v>
      </c>
      <c r="G215" s="202">
        <f t="shared" si="123"/>
        <v>6293</v>
      </c>
      <c r="H215" s="202">
        <f t="shared" si="123"/>
        <v>1962</v>
      </c>
      <c r="I215" s="202">
        <f t="shared" si="123"/>
        <v>5231</v>
      </c>
      <c r="J215" s="202">
        <f t="shared" si="123"/>
        <v>19822</v>
      </c>
      <c r="K215" s="202">
        <f t="shared" si="123"/>
        <v>23322</v>
      </c>
      <c r="L215" s="202">
        <f t="shared" si="123"/>
        <v>20008</v>
      </c>
      <c r="M215" s="202">
        <f t="shared" si="123"/>
        <v>9291</v>
      </c>
      <c r="N215" s="202">
        <f t="shared" si="123"/>
        <v>-1147</v>
      </c>
      <c r="O215" s="202">
        <f t="shared" si="123"/>
        <v>-1897</v>
      </c>
      <c r="P215" s="202">
        <f t="shared" si="123"/>
        <v>-34563</v>
      </c>
      <c r="Q215" s="202">
        <f t="shared" si="123"/>
        <v>11530</v>
      </c>
      <c r="R215" s="202">
        <f t="shared" si="123"/>
        <v>-3561</v>
      </c>
      <c r="S215" s="202">
        <f t="shared" ref="S215:AH215" si="124">SUM(S190:S213)</f>
        <v>23392</v>
      </c>
      <c r="T215" s="202">
        <f t="shared" si="124"/>
        <v>23919</v>
      </c>
      <c r="U215" s="202">
        <f t="shared" si="124"/>
        <v>-8184</v>
      </c>
      <c r="V215" s="202">
        <f t="shared" si="124"/>
        <v>-29980</v>
      </c>
      <c r="W215" s="202">
        <f t="shared" si="124"/>
        <v>3638</v>
      </c>
      <c r="X215" s="202">
        <f t="shared" si="124"/>
        <v>28676</v>
      </c>
      <c r="Y215" s="202">
        <f t="shared" si="124"/>
        <v>16986</v>
      </c>
      <c r="Z215" s="202">
        <f t="shared" si="124"/>
        <v>7109</v>
      </c>
      <c r="AA215" s="202">
        <f t="shared" si="124"/>
        <v>25083</v>
      </c>
      <c r="AB215" s="202">
        <f t="shared" si="124"/>
        <v>41058</v>
      </c>
      <c r="AC215" s="202">
        <f t="shared" si="124"/>
        <v>10222</v>
      </c>
      <c r="AD215" s="202">
        <f t="shared" si="124"/>
        <v>9560</v>
      </c>
      <c r="AE215" s="202">
        <f t="shared" si="124"/>
        <v>27291</v>
      </c>
      <c r="AF215" s="202">
        <f t="shared" si="124"/>
        <v>44877</v>
      </c>
      <c r="AG215" s="202">
        <f t="shared" si="124"/>
        <v>6925</v>
      </c>
      <c r="AH215" s="202">
        <f t="shared" si="124"/>
        <v>30104</v>
      </c>
      <c r="AI215" s="143"/>
      <c r="AJ215" s="202">
        <f>SUMIFS($E215:$R215,$E$4:$R$4,AJ$6)</f>
        <v>1962</v>
      </c>
      <c r="AK215" s="202">
        <f>SUMIFS($E215:$R215,$E$4:$R$4,AK$6)</f>
        <v>20008</v>
      </c>
      <c r="AL215" s="202">
        <f>SUMIFS($E215:$R215,$E$4:$R$4,AL$6)</f>
        <v>-34563</v>
      </c>
      <c r="AM215" s="202">
        <f>SUMIFS($E215:$T215,$E$4:$T$4,AM$6)</f>
        <v>23919</v>
      </c>
      <c r="AN215" s="202">
        <f>SUMIFS($E215:$AI215,$E$4:$AI$4,AN$6)</f>
        <v>28676</v>
      </c>
      <c r="AO215" s="202">
        <f>SUMIFS($E215:$AI215,$E$4:$AI$4,AO$6)</f>
        <v>41058</v>
      </c>
      <c r="AP215" s="202">
        <f>SUMIFS($E215:$AI215,$E$4:$AI$4,AP$6)</f>
        <v>44877</v>
      </c>
    </row>
    <row r="216" spans="3:42" s="47" customFormat="1" ht="18.600000000000001"/>
    <row r="217" spans="3:42" s="62" customFormat="1" ht="18">
      <c r="C217" s="141" t="s">
        <v>187</v>
      </c>
      <c r="D217" s="141" t="s">
        <v>225</v>
      </c>
      <c r="E217" s="143"/>
      <c r="F217" s="143"/>
      <c r="G217" s="143"/>
      <c r="H217" s="143"/>
      <c r="I217" s="143"/>
      <c r="J217" s="143"/>
      <c r="K217" s="143"/>
      <c r="L217" s="143"/>
      <c r="M217" s="143"/>
      <c r="N217" s="143"/>
      <c r="O217" s="143"/>
      <c r="P217" s="143"/>
      <c r="Q217" s="143"/>
      <c r="R217" s="143"/>
      <c r="S217" s="143"/>
      <c r="T217" s="143"/>
      <c r="U217" s="143"/>
      <c r="V217" s="143"/>
      <c r="W217" s="143"/>
      <c r="X217" s="143"/>
      <c r="Y217" s="143"/>
      <c r="Z217" s="143"/>
      <c r="AA217" s="143"/>
      <c r="AB217" s="143"/>
      <c r="AC217" s="143"/>
      <c r="AD217" s="143"/>
      <c r="AE217" s="143"/>
      <c r="AF217" s="143"/>
      <c r="AG217" s="143"/>
      <c r="AH217" s="143"/>
      <c r="AI217" s="143"/>
      <c r="AJ217" s="143"/>
      <c r="AK217" s="143"/>
      <c r="AL217" s="143"/>
      <c r="AM217" s="143"/>
      <c r="AN217" s="143"/>
      <c r="AO217" s="143"/>
      <c r="AP217" s="143"/>
    </row>
    <row r="218" spans="3:42" s="50" customFormat="1" ht="18">
      <c r="C218" s="145" t="s">
        <v>203</v>
      </c>
      <c r="D218" s="145" t="s">
        <v>554</v>
      </c>
      <c r="E218" s="144">
        <v>0</v>
      </c>
      <c r="F218" s="144">
        <v>0</v>
      </c>
      <c r="G218" s="144">
        <v>-1140</v>
      </c>
      <c r="H218" s="144">
        <v>-1565</v>
      </c>
      <c r="I218" s="144">
        <v>-184</v>
      </c>
      <c r="J218" s="144">
        <v>-189</v>
      </c>
      <c r="K218" s="144">
        <v>-382</v>
      </c>
      <c r="L218" s="144">
        <v>-1024</v>
      </c>
      <c r="M218" s="144">
        <v>-476</v>
      </c>
      <c r="N218" s="144">
        <v>-539</v>
      </c>
      <c r="O218" s="144">
        <v>-2391</v>
      </c>
      <c r="P218" s="144">
        <v>-4199</v>
      </c>
      <c r="Q218" s="144">
        <v>-247</v>
      </c>
      <c r="R218" s="144">
        <v>-372</v>
      </c>
      <c r="S218" s="144">
        <v>-399</v>
      </c>
      <c r="T218" s="144">
        <v>-402</v>
      </c>
      <c r="U218" s="144">
        <v>0</v>
      </c>
      <c r="V218" s="144">
        <v>0</v>
      </c>
      <c r="W218" s="144">
        <v>0</v>
      </c>
      <c r="X218" s="144">
        <v>0</v>
      </c>
      <c r="Y218" s="144">
        <v>-4</v>
      </c>
      <c r="Z218" s="144">
        <v>-28</v>
      </c>
      <c r="AA218" s="144">
        <v>-32</v>
      </c>
      <c r="AB218" s="144">
        <v>-33</v>
      </c>
      <c r="AC218" s="144">
        <v>0</v>
      </c>
      <c r="AD218" s="144">
        <v>-1</v>
      </c>
      <c r="AE218" s="144">
        <v>-13</v>
      </c>
      <c r="AF218" s="144">
        <v>-16</v>
      </c>
      <c r="AG218" s="144">
        <v>-14</v>
      </c>
      <c r="AH218" s="144">
        <v>-16</v>
      </c>
      <c r="AI218" s="144"/>
      <c r="AJ218" s="144">
        <f t="shared" ref="AJ218:AL243" si="125">SUMIFS($E218:$R218,$E$4:$R$4,AJ$6)</f>
        <v>-1565</v>
      </c>
      <c r="AK218" s="144">
        <f t="shared" si="125"/>
        <v>-1024</v>
      </c>
      <c r="AL218" s="144">
        <f t="shared" si="125"/>
        <v>-4199</v>
      </c>
      <c r="AM218" s="144">
        <f t="shared" ref="AM218:AM243" si="126">SUMIFS($E218:$T218,$E$4:$T$4,AM$6)</f>
        <v>-402</v>
      </c>
      <c r="AN218" s="144">
        <f t="shared" ref="AN218:AP220" si="127">SUMIFS($E218:$AI218,$E$4:$AI$4,AN$6)</f>
        <v>0</v>
      </c>
      <c r="AO218" s="144">
        <f t="shared" si="127"/>
        <v>-33</v>
      </c>
      <c r="AP218" s="144">
        <f t="shared" si="127"/>
        <v>-16</v>
      </c>
    </row>
    <row r="219" spans="3:42" s="50" customFormat="1" ht="18">
      <c r="C219" s="145" t="s">
        <v>188</v>
      </c>
      <c r="D219" s="145" t="s">
        <v>555</v>
      </c>
      <c r="E219" s="144">
        <v>0</v>
      </c>
      <c r="F219" s="144">
        <v>0</v>
      </c>
      <c r="G219" s="144">
        <v>145</v>
      </c>
      <c r="H219" s="144">
        <v>0</v>
      </c>
      <c r="I219" s="144">
        <v>3</v>
      </c>
      <c r="J219" s="144">
        <v>9</v>
      </c>
      <c r="K219" s="144">
        <v>36</v>
      </c>
      <c r="L219" s="144">
        <v>39</v>
      </c>
      <c r="M219" s="144">
        <v>0</v>
      </c>
      <c r="N219" s="144">
        <v>5</v>
      </c>
      <c r="O219" s="144">
        <v>5</v>
      </c>
      <c r="P219" s="144">
        <v>5</v>
      </c>
      <c r="Q219" s="144">
        <v>3</v>
      </c>
      <c r="R219" s="144">
        <v>4</v>
      </c>
      <c r="S219" s="144">
        <v>107</v>
      </c>
      <c r="T219" s="144">
        <v>477</v>
      </c>
      <c r="U219" s="144">
        <v>567</v>
      </c>
      <c r="V219" s="144">
        <v>531</v>
      </c>
      <c r="W219" s="144">
        <v>544</v>
      </c>
      <c r="X219" s="144">
        <v>615</v>
      </c>
      <c r="Y219" s="144">
        <v>44</v>
      </c>
      <c r="Z219" s="144">
        <v>69</v>
      </c>
      <c r="AA219" s="144">
        <v>70</v>
      </c>
      <c r="AB219" s="144">
        <v>70</v>
      </c>
      <c r="AC219" s="144">
        <v>0</v>
      </c>
      <c r="AD219" s="144">
        <v>5</v>
      </c>
      <c r="AE219" s="144">
        <v>5</v>
      </c>
      <c r="AF219" s="144">
        <v>17</v>
      </c>
      <c r="AG219" s="144">
        <v>0</v>
      </c>
      <c r="AH219" s="144">
        <v>1</v>
      </c>
      <c r="AI219" s="144"/>
      <c r="AJ219" s="144">
        <f t="shared" si="125"/>
        <v>0</v>
      </c>
      <c r="AK219" s="144">
        <f t="shared" si="125"/>
        <v>39</v>
      </c>
      <c r="AL219" s="144">
        <f t="shared" si="125"/>
        <v>5</v>
      </c>
      <c r="AM219" s="144">
        <f t="shared" si="126"/>
        <v>477</v>
      </c>
      <c r="AN219" s="144">
        <f t="shared" si="127"/>
        <v>615</v>
      </c>
      <c r="AO219" s="144">
        <f t="shared" si="127"/>
        <v>70</v>
      </c>
      <c r="AP219" s="144">
        <f t="shared" si="127"/>
        <v>17</v>
      </c>
    </row>
    <row r="220" spans="3:42" s="50" customFormat="1" ht="18">
      <c r="C220" s="145" t="s">
        <v>191</v>
      </c>
      <c r="D220" s="145" t="s">
        <v>229</v>
      </c>
      <c r="E220" s="144">
        <v>0</v>
      </c>
      <c r="F220" s="144">
        <v>0</v>
      </c>
      <c r="G220" s="144">
        <v>-136</v>
      </c>
      <c r="H220" s="144">
        <v>-136</v>
      </c>
      <c r="I220" s="144">
        <v>-24</v>
      </c>
      <c r="J220" s="144">
        <v>-102</v>
      </c>
      <c r="K220" s="144">
        <v>-181</v>
      </c>
      <c r="L220" s="144">
        <v>-121</v>
      </c>
      <c r="M220" s="144">
        <v>-308</v>
      </c>
      <c r="N220" s="144">
        <v>-1719</v>
      </c>
      <c r="O220" s="144">
        <v>-1881</v>
      </c>
      <c r="P220" s="144">
        <v>-5445</v>
      </c>
      <c r="Q220" s="144">
        <v>0</v>
      </c>
      <c r="R220" s="144">
        <v>0</v>
      </c>
      <c r="S220" s="144">
        <v>0</v>
      </c>
      <c r="T220" s="144">
        <v>0</v>
      </c>
      <c r="U220" s="144">
        <v>0</v>
      </c>
      <c r="V220" s="144">
        <v>-2004</v>
      </c>
      <c r="W220" s="144">
        <v>-7508</v>
      </c>
      <c r="X220" s="144">
        <v>-10636</v>
      </c>
      <c r="Y220" s="144">
        <v>-2554</v>
      </c>
      <c r="Z220" s="144">
        <v>-6355</v>
      </c>
      <c r="AA220" s="144">
        <v>-12623</v>
      </c>
      <c r="AB220" s="144">
        <v>-18054</v>
      </c>
      <c r="AC220" s="144">
        <v>-2546</v>
      </c>
      <c r="AD220" s="144">
        <v>-4947</v>
      </c>
      <c r="AE220" s="144">
        <v>-11160</v>
      </c>
      <c r="AF220" s="144">
        <v>-9139</v>
      </c>
      <c r="AG220" s="144">
        <v>-2569</v>
      </c>
      <c r="AH220" s="144">
        <v>-2633</v>
      </c>
      <c r="AI220" s="144"/>
      <c r="AJ220" s="144">
        <f t="shared" ref="AJ220:AL228" si="128">SUMIFS($E220:$R220,$E$4:$R$4,AJ$6)</f>
        <v>-136</v>
      </c>
      <c r="AK220" s="144">
        <f t="shared" si="128"/>
        <v>-121</v>
      </c>
      <c r="AL220" s="144">
        <f t="shared" si="128"/>
        <v>-5445</v>
      </c>
      <c r="AM220" s="144">
        <f t="shared" ref="AM220:AM228" si="129">SUMIFS($E220:$T220,$E$4:$T$4,AM$6)</f>
        <v>0</v>
      </c>
      <c r="AN220" s="144">
        <f t="shared" si="127"/>
        <v>-10636</v>
      </c>
      <c r="AO220" s="144">
        <f t="shared" si="127"/>
        <v>-18054</v>
      </c>
      <c r="AP220" s="144">
        <f t="shared" si="127"/>
        <v>-9139</v>
      </c>
    </row>
    <row r="221" spans="3:42" s="50" customFormat="1" ht="18">
      <c r="C221" s="145" t="s">
        <v>443</v>
      </c>
      <c r="D221" s="145" t="s">
        <v>590</v>
      </c>
      <c r="E221" s="144"/>
      <c r="F221" s="144"/>
      <c r="G221" s="144"/>
      <c r="H221" s="144"/>
      <c r="I221" s="144"/>
      <c r="J221" s="144"/>
      <c r="K221" s="144"/>
      <c r="L221" s="144"/>
      <c r="M221" s="144"/>
      <c r="N221" s="144"/>
      <c r="O221" s="144"/>
      <c r="P221" s="144"/>
      <c r="Q221" s="144"/>
      <c r="R221" s="144"/>
      <c r="S221" s="144"/>
      <c r="T221" s="144"/>
      <c r="U221" s="144"/>
      <c r="V221" s="144"/>
      <c r="W221" s="144"/>
      <c r="X221" s="144"/>
      <c r="Y221" s="144"/>
      <c r="Z221" s="144"/>
      <c r="AA221" s="144"/>
      <c r="AB221" s="144"/>
      <c r="AC221" s="144"/>
      <c r="AD221" s="144">
        <v>0</v>
      </c>
      <c r="AE221" s="144">
        <v>92</v>
      </c>
      <c r="AF221" s="144">
        <v>4292</v>
      </c>
      <c r="AG221" s="144">
        <v>0</v>
      </c>
      <c r="AH221" s="144">
        <v>0</v>
      </c>
      <c r="AI221" s="144"/>
      <c r="AJ221" s="144"/>
      <c r="AK221" s="144"/>
      <c r="AL221" s="144"/>
      <c r="AM221" s="144"/>
      <c r="AN221" s="144"/>
      <c r="AO221" s="144">
        <f t="shared" ref="AO221:AP243" si="130">SUMIFS($E221:$AI221,$E$4:$AI$4,AO$6)</f>
        <v>0</v>
      </c>
      <c r="AP221" s="144">
        <f t="shared" si="130"/>
        <v>4292</v>
      </c>
    </row>
    <row r="222" spans="3:42" s="50" customFormat="1" ht="18">
      <c r="C222" s="145" t="s">
        <v>197</v>
      </c>
      <c r="D222" s="145" t="s">
        <v>241</v>
      </c>
      <c r="E222" s="144">
        <v>0</v>
      </c>
      <c r="F222" s="144">
        <v>0</v>
      </c>
      <c r="G222" s="144">
        <v>0</v>
      </c>
      <c r="H222" s="144">
        <v>0</v>
      </c>
      <c r="I222" s="144">
        <v>0</v>
      </c>
      <c r="J222" s="144">
        <v>0</v>
      </c>
      <c r="K222" s="144">
        <v>0</v>
      </c>
      <c r="L222" s="144">
        <v>0</v>
      </c>
      <c r="M222" s="144">
        <v>0</v>
      </c>
      <c r="N222" s="144">
        <v>0</v>
      </c>
      <c r="O222" s="144">
        <v>0</v>
      </c>
      <c r="P222" s="144">
        <v>0</v>
      </c>
      <c r="Q222" s="144">
        <v>0</v>
      </c>
      <c r="R222" s="144">
        <v>-400</v>
      </c>
      <c r="S222" s="144">
        <v>0</v>
      </c>
      <c r="T222" s="144">
        <v>0</v>
      </c>
      <c r="U222" s="144">
        <v>0</v>
      </c>
      <c r="V222" s="144">
        <v>0</v>
      </c>
      <c r="W222" s="144">
        <v>0</v>
      </c>
      <c r="X222" s="144">
        <v>0</v>
      </c>
      <c r="Y222" s="144">
        <v>0</v>
      </c>
      <c r="Z222" s="144">
        <v>0</v>
      </c>
      <c r="AA222" s="144">
        <v>0</v>
      </c>
      <c r="AB222" s="144">
        <v>0</v>
      </c>
      <c r="AC222" s="144">
        <v>-24000</v>
      </c>
      <c r="AD222" s="144">
        <v>-345097</v>
      </c>
      <c r="AE222" s="144">
        <v>-353646</v>
      </c>
      <c r="AF222" s="144">
        <v>0</v>
      </c>
      <c r="AG222" s="144">
        <v>-1356</v>
      </c>
      <c r="AH222" s="144">
        <v>-5084</v>
      </c>
      <c r="AI222" s="144"/>
      <c r="AJ222" s="144">
        <f t="shared" si="128"/>
        <v>0</v>
      </c>
      <c r="AK222" s="144">
        <f t="shared" si="128"/>
        <v>0</v>
      </c>
      <c r="AL222" s="144">
        <f t="shared" si="128"/>
        <v>0</v>
      </c>
      <c r="AM222" s="144">
        <f t="shared" si="129"/>
        <v>0</v>
      </c>
      <c r="AN222" s="144">
        <f>SUMIFS($E222:$AI222,$E$4:$AI$4,AN$6)</f>
        <v>0</v>
      </c>
      <c r="AO222" s="144">
        <f t="shared" si="130"/>
        <v>0</v>
      </c>
      <c r="AP222" s="144">
        <f t="shared" si="130"/>
        <v>0</v>
      </c>
    </row>
    <row r="223" spans="3:42" s="50" customFormat="1" ht="18">
      <c r="C223" s="145" t="s">
        <v>448</v>
      </c>
      <c r="D223" s="145" t="s">
        <v>449</v>
      </c>
      <c r="E223" s="144"/>
      <c r="F223" s="144"/>
      <c r="G223" s="144"/>
      <c r="H223" s="144"/>
      <c r="I223" s="144"/>
      <c r="J223" s="144"/>
      <c r="K223" s="144"/>
      <c r="L223" s="144"/>
      <c r="M223" s="144"/>
      <c r="N223" s="144"/>
      <c r="O223" s="144"/>
      <c r="P223" s="144"/>
      <c r="Q223" s="144"/>
      <c r="R223" s="144"/>
      <c r="S223" s="144"/>
      <c r="T223" s="144"/>
      <c r="U223" s="144"/>
      <c r="V223" s="144"/>
      <c r="W223" s="144"/>
      <c r="X223" s="144"/>
      <c r="Y223" s="144"/>
      <c r="Z223" s="144"/>
      <c r="AA223" s="144"/>
      <c r="AB223" s="144"/>
      <c r="AC223" s="144"/>
      <c r="AD223" s="144">
        <v>0</v>
      </c>
      <c r="AE223" s="144">
        <v>0</v>
      </c>
      <c r="AF223" s="144">
        <v>-355176</v>
      </c>
      <c r="AG223" s="144">
        <v>0</v>
      </c>
      <c r="AH223" s="144">
        <v>0</v>
      </c>
      <c r="AI223" s="144"/>
      <c r="AJ223" s="144"/>
      <c r="AK223" s="144"/>
      <c r="AL223" s="144"/>
      <c r="AM223" s="144"/>
      <c r="AN223" s="144"/>
      <c r="AO223" s="144">
        <f t="shared" si="130"/>
        <v>0</v>
      </c>
      <c r="AP223" s="144">
        <f t="shared" si="130"/>
        <v>-355176</v>
      </c>
    </row>
    <row r="224" spans="3:42" s="50" customFormat="1" ht="18">
      <c r="C224" s="145" t="s">
        <v>341</v>
      </c>
      <c r="D224" s="145" t="s">
        <v>558</v>
      </c>
      <c r="E224" s="144"/>
      <c r="F224" s="144"/>
      <c r="G224" s="144"/>
      <c r="H224" s="144"/>
      <c r="I224" s="144"/>
      <c r="J224" s="144"/>
      <c r="K224" s="144"/>
      <c r="L224" s="144"/>
      <c r="M224" s="144"/>
      <c r="N224" s="144"/>
      <c r="O224" s="144"/>
      <c r="P224" s="144"/>
      <c r="Q224" s="144"/>
      <c r="R224" s="144"/>
      <c r="S224" s="144"/>
      <c r="T224" s="144"/>
      <c r="U224" s="144"/>
      <c r="V224" s="144"/>
      <c r="W224" s="144"/>
      <c r="X224" s="144"/>
      <c r="Y224" s="144">
        <v>-101789</v>
      </c>
      <c r="Z224" s="144">
        <v>-32793</v>
      </c>
      <c r="AA224" s="144">
        <v>0</v>
      </c>
      <c r="AB224" s="144">
        <v>0</v>
      </c>
      <c r="AC224" s="144">
        <v>-3617</v>
      </c>
      <c r="AD224" s="144">
        <v>0</v>
      </c>
      <c r="AE224" s="144">
        <v>0</v>
      </c>
      <c r="AF224" s="144">
        <v>0</v>
      </c>
      <c r="AG224" s="144">
        <v>-10797</v>
      </c>
      <c r="AH224" s="144">
        <v>-23091</v>
      </c>
      <c r="AI224" s="144"/>
      <c r="AJ224" s="144">
        <f t="shared" si="128"/>
        <v>0</v>
      </c>
      <c r="AK224" s="144">
        <f t="shared" si="128"/>
        <v>0</v>
      </c>
      <c r="AL224" s="144">
        <f t="shared" si="128"/>
        <v>0</v>
      </c>
      <c r="AM224" s="144">
        <f t="shared" si="129"/>
        <v>0</v>
      </c>
      <c r="AN224" s="144">
        <f>SUMIFS($E224:$AI224,$E$4:$AI$4,AN$6)</f>
        <v>0</v>
      </c>
      <c r="AO224" s="144">
        <f t="shared" si="130"/>
        <v>0</v>
      </c>
      <c r="AP224" s="144">
        <f t="shared" si="130"/>
        <v>0</v>
      </c>
    </row>
    <row r="225" spans="3:42" s="50" customFormat="1" ht="18">
      <c r="C225" s="145" t="s">
        <v>342</v>
      </c>
      <c r="D225" s="145" t="s">
        <v>559</v>
      </c>
      <c r="E225" s="144"/>
      <c r="F225" s="144"/>
      <c r="G225" s="144"/>
      <c r="H225" s="144"/>
      <c r="I225" s="144"/>
      <c r="J225" s="144"/>
      <c r="K225" s="144"/>
      <c r="L225" s="144"/>
      <c r="M225" s="144"/>
      <c r="N225" s="144"/>
      <c r="O225" s="144"/>
      <c r="P225" s="144"/>
      <c r="Q225" s="144"/>
      <c r="R225" s="144"/>
      <c r="S225" s="144"/>
      <c r="T225" s="144"/>
      <c r="U225" s="144"/>
      <c r="V225" s="144"/>
      <c r="W225" s="144"/>
      <c r="X225" s="144"/>
      <c r="Y225" s="144">
        <v>93485</v>
      </c>
      <c r="Z225" s="144">
        <v>238571</v>
      </c>
      <c r="AA225" s="144">
        <v>0</v>
      </c>
      <c r="AB225" s="144">
        <v>378850</v>
      </c>
      <c r="AC225" s="144">
        <v>52005</v>
      </c>
      <c r="AD225" s="144">
        <v>209245</v>
      </c>
      <c r="AE225" s="144">
        <v>209245</v>
      </c>
      <c r="AF225" s="144">
        <v>193000</v>
      </c>
      <c r="AG225" s="144">
        <v>0</v>
      </c>
      <c r="AH225" s="144">
        <v>0</v>
      </c>
      <c r="AI225" s="144"/>
      <c r="AJ225" s="144">
        <f t="shared" si="128"/>
        <v>0</v>
      </c>
      <c r="AK225" s="144">
        <f t="shared" si="128"/>
        <v>0</v>
      </c>
      <c r="AL225" s="144">
        <f t="shared" si="128"/>
        <v>0</v>
      </c>
      <c r="AM225" s="144">
        <f t="shared" si="129"/>
        <v>0</v>
      </c>
      <c r="AN225" s="144">
        <f>SUMIFS($E225:$AI225,$E$4:$AI$4,AN$6)</f>
        <v>0</v>
      </c>
      <c r="AO225" s="144">
        <f t="shared" si="130"/>
        <v>378850</v>
      </c>
      <c r="AP225" s="144">
        <f t="shared" si="130"/>
        <v>193000</v>
      </c>
    </row>
    <row r="226" spans="3:42" s="50" customFormat="1" ht="18">
      <c r="C226" s="145" t="s">
        <v>354</v>
      </c>
      <c r="D226" s="145" t="s">
        <v>591</v>
      </c>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v>1200</v>
      </c>
      <c r="AA226" s="144">
        <v>1200</v>
      </c>
      <c r="AB226" s="144">
        <v>1200</v>
      </c>
      <c r="AC226" s="144">
        <v>1455</v>
      </c>
      <c r="AD226" s="144">
        <v>1455</v>
      </c>
      <c r="AE226" s="144">
        <v>1455</v>
      </c>
      <c r="AF226" s="144">
        <v>3913</v>
      </c>
      <c r="AG226" s="144">
        <v>0</v>
      </c>
      <c r="AH226" s="144">
        <v>0</v>
      </c>
      <c r="AI226" s="144"/>
      <c r="AJ226" s="144">
        <f t="shared" si="128"/>
        <v>0</v>
      </c>
      <c r="AK226" s="144">
        <f t="shared" si="128"/>
        <v>0</v>
      </c>
      <c r="AL226" s="144">
        <f t="shared" si="128"/>
        <v>0</v>
      </c>
      <c r="AM226" s="144">
        <f t="shared" si="129"/>
        <v>0</v>
      </c>
      <c r="AN226" s="144">
        <f>SUMIFS($E226:$AI226,$E$4:$AI$4,AN$6)</f>
        <v>0</v>
      </c>
      <c r="AO226" s="144">
        <f t="shared" si="130"/>
        <v>1200</v>
      </c>
      <c r="AP226" s="144">
        <f t="shared" si="130"/>
        <v>3913</v>
      </c>
    </row>
    <row r="227" spans="3:42" s="50" customFormat="1" ht="18">
      <c r="C227" s="145" t="s">
        <v>499</v>
      </c>
      <c r="D227" s="145" t="s">
        <v>592</v>
      </c>
      <c r="E227" s="144"/>
      <c r="F227" s="144"/>
      <c r="G227" s="144"/>
      <c r="H227" s="144"/>
      <c r="I227" s="144"/>
      <c r="J227" s="144"/>
      <c r="K227" s="144"/>
      <c r="L227" s="144"/>
      <c r="M227" s="144"/>
      <c r="N227" s="144"/>
      <c r="O227" s="144"/>
      <c r="P227" s="144"/>
      <c r="Q227" s="144"/>
      <c r="R227" s="144"/>
      <c r="S227" s="144"/>
      <c r="T227" s="144"/>
      <c r="U227" s="144"/>
      <c r="V227" s="144"/>
      <c r="W227" s="144"/>
      <c r="X227" s="144"/>
      <c r="Y227" s="144"/>
      <c r="Z227" s="144"/>
      <c r="AA227" s="144"/>
      <c r="AB227" s="144"/>
      <c r="AC227" s="144">
        <v>0</v>
      </c>
      <c r="AD227" s="144">
        <v>92</v>
      </c>
      <c r="AE227" s="144">
        <v>0</v>
      </c>
      <c r="AF227" s="144">
        <v>0</v>
      </c>
      <c r="AG227" s="144">
        <v>0</v>
      </c>
      <c r="AH227" s="144">
        <v>0</v>
      </c>
      <c r="AI227" s="144"/>
      <c r="AJ227" s="144"/>
      <c r="AK227" s="144"/>
      <c r="AL227" s="144"/>
      <c r="AM227" s="144"/>
      <c r="AN227" s="144"/>
      <c r="AO227" s="144">
        <f t="shared" si="130"/>
        <v>0</v>
      </c>
      <c r="AP227" s="144">
        <f t="shared" si="130"/>
        <v>0</v>
      </c>
    </row>
    <row r="228" spans="3:42" s="50" customFormat="1" ht="18">
      <c r="C228" s="145" t="s">
        <v>86</v>
      </c>
      <c r="D228" s="145" t="s">
        <v>149</v>
      </c>
      <c r="E228" s="144">
        <v>0</v>
      </c>
      <c r="F228" s="144">
        <v>0</v>
      </c>
      <c r="G228" s="144">
        <v>0</v>
      </c>
      <c r="H228" s="144">
        <v>0</v>
      </c>
      <c r="I228" s="144">
        <v>0</v>
      </c>
      <c r="J228" s="144">
        <v>0</v>
      </c>
      <c r="K228" s="144">
        <v>0</v>
      </c>
      <c r="L228" s="144">
        <v>0</v>
      </c>
      <c r="M228" s="144">
        <v>0</v>
      </c>
      <c r="N228" s="144">
        <v>0</v>
      </c>
      <c r="O228" s="144">
        <v>-10700</v>
      </c>
      <c r="P228" s="144">
        <v>-18000</v>
      </c>
      <c r="Q228" s="144">
        <v>-19000</v>
      </c>
      <c r="R228" s="144">
        <v>0</v>
      </c>
      <c r="S228" s="144">
        <v>0</v>
      </c>
      <c r="T228" s="144">
        <v>-32500</v>
      </c>
      <c r="U228" s="144">
        <v>0</v>
      </c>
      <c r="V228" s="144">
        <v>0</v>
      </c>
      <c r="W228" s="144">
        <v>0</v>
      </c>
      <c r="X228" s="144">
        <v>0</v>
      </c>
      <c r="Y228" s="144">
        <v>0</v>
      </c>
      <c r="Z228" s="144">
        <v>0</v>
      </c>
      <c r="AA228" s="144">
        <v>0</v>
      </c>
      <c r="AB228" s="144">
        <f>-3047</f>
        <v>-3047</v>
      </c>
      <c r="AC228" s="144">
        <v>-52</v>
      </c>
      <c r="AD228" s="144">
        <v>-48</v>
      </c>
      <c r="AE228" s="144">
        <v>-17</v>
      </c>
      <c r="AF228" s="144">
        <v>-210</v>
      </c>
      <c r="AG228" s="144">
        <v>0</v>
      </c>
      <c r="AH228" s="144">
        <v>0</v>
      </c>
      <c r="AI228" s="144"/>
      <c r="AJ228" s="144">
        <f t="shared" si="128"/>
        <v>0</v>
      </c>
      <c r="AK228" s="144">
        <f t="shared" si="128"/>
        <v>0</v>
      </c>
      <c r="AL228" s="144">
        <f t="shared" si="128"/>
        <v>-18000</v>
      </c>
      <c r="AM228" s="144">
        <f t="shared" si="129"/>
        <v>-32500</v>
      </c>
      <c r="AN228" s="144">
        <f t="shared" ref="AN228:AN243" si="131">SUMIFS($E228:$AI228,$E$4:$AI$4,AN$6)</f>
        <v>0</v>
      </c>
      <c r="AO228" s="144">
        <f t="shared" si="130"/>
        <v>-3047</v>
      </c>
      <c r="AP228" s="144">
        <f t="shared" si="130"/>
        <v>-210</v>
      </c>
    </row>
    <row r="229" spans="3:42" s="50" customFormat="1" ht="18">
      <c r="C229" s="145" t="s">
        <v>207</v>
      </c>
      <c r="D229" s="145" t="s">
        <v>593</v>
      </c>
      <c r="E229" s="144">
        <v>0</v>
      </c>
      <c r="F229" s="144">
        <v>0</v>
      </c>
      <c r="G229" s="144">
        <v>0</v>
      </c>
      <c r="H229" s="144">
        <v>0</v>
      </c>
      <c r="I229" s="144">
        <v>0</v>
      </c>
      <c r="J229" s="144">
        <v>0</v>
      </c>
      <c r="K229" s="144">
        <v>0</v>
      </c>
      <c r="L229" s="144">
        <v>0</v>
      </c>
      <c r="M229" s="144">
        <v>0</v>
      </c>
      <c r="N229" s="144">
        <v>-139130</v>
      </c>
      <c r="O229" s="144">
        <v>-140658</v>
      </c>
      <c r="P229" s="144">
        <v>-149777</v>
      </c>
      <c r="Q229" s="144">
        <v>0</v>
      </c>
      <c r="R229" s="144">
        <v>0</v>
      </c>
      <c r="S229" s="144">
        <v>0</v>
      </c>
      <c r="T229" s="144">
        <v>0</v>
      </c>
      <c r="U229" s="144">
        <v>0</v>
      </c>
      <c r="V229" s="144">
        <v>0</v>
      </c>
      <c r="W229" s="144">
        <v>0</v>
      </c>
      <c r="X229" s="144">
        <v>0</v>
      </c>
      <c r="Y229" s="144">
        <v>0</v>
      </c>
      <c r="Z229" s="144">
        <v>0</v>
      </c>
      <c r="AA229" s="144">
        <v>0</v>
      </c>
      <c r="AB229" s="144">
        <v>0</v>
      </c>
      <c r="AC229" s="144">
        <v>0</v>
      </c>
      <c r="AD229" s="144">
        <v>0</v>
      </c>
      <c r="AE229" s="144">
        <v>0</v>
      </c>
      <c r="AF229" s="144">
        <v>0</v>
      </c>
      <c r="AG229" s="144">
        <v>0</v>
      </c>
      <c r="AH229" s="144">
        <v>0</v>
      </c>
      <c r="AI229" s="144"/>
      <c r="AJ229" s="144">
        <f t="shared" si="125"/>
        <v>0</v>
      </c>
      <c r="AK229" s="144">
        <f t="shared" si="125"/>
        <v>0</v>
      </c>
      <c r="AL229" s="144">
        <f t="shared" si="125"/>
        <v>-149777</v>
      </c>
      <c r="AM229" s="144">
        <f t="shared" si="126"/>
        <v>0</v>
      </c>
      <c r="AN229" s="144">
        <f t="shared" si="131"/>
        <v>0</v>
      </c>
      <c r="AO229" s="144">
        <f t="shared" si="130"/>
        <v>0</v>
      </c>
      <c r="AP229" s="144">
        <f t="shared" si="130"/>
        <v>0</v>
      </c>
    </row>
    <row r="230" spans="3:42" s="50" customFormat="1" ht="18">
      <c r="C230" s="145" t="s">
        <v>189</v>
      </c>
      <c r="D230" s="145" t="s">
        <v>226</v>
      </c>
      <c r="E230" s="144">
        <v>0</v>
      </c>
      <c r="F230" s="144">
        <v>0</v>
      </c>
      <c r="G230" s="144">
        <v>0</v>
      </c>
      <c r="H230" s="144">
        <v>0</v>
      </c>
      <c r="I230" s="144">
        <v>0</v>
      </c>
      <c r="J230" s="144">
        <v>0</v>
      </c>
      <c r="K230" s="144">
        <v>-2000</v>
      </c>
      <c r="L230" s="144">
        <v>-2551</v>
      </c>
      <c r="M230" s="144">
        <v>-118596</v>
      </c>
      <c r="N230" s="144">
        <v>0</v>
      </c>
      <c r="O230" s="144">
        <v>0</v>
      </c>
      <c r="P230" s="144">
        <v>0</v>
      </c>
      <c r="Q230" s="144">
        <v>0</v>
      </c>
      <c r="R230" s="144">
        <v>-34599</v>
      </c>
      <c r="S230" s="144">
        <v>-34609</v>
      </c>
      <c r="T230" s="144">
        <v>0</v>
      </c>
      <c r="U230" s="144">
        <v>-244096</v>
      </c>
      <c r="V230" s="144">
        <v>-334208</v>
      </c>
      <c r="W230" s="144">
        <v>-259568</v>
      </c>
      <c r="X230" s="144">
        <v>0</v>
      </c>
      <c r="Y230" s="144">
        <v>0</v>
      </c>
      <c r="Z230" s="144">
        <v>-2900</v>
      </c>
      <c r="AA230" s="144">
        <v>-2900</v>
      </c>
      <c r="AB230" s="144">
        <v>-2900</v>
      </c>
      <c r="AC230" s="144">
        <v>0</v>
      </c>
      <c r="AD230" s="144">
        <v>0</v>
      </c>
      <c r="AE230" s="144">
        <v>0</v>
      </c>
      <c r="AF230" s="144">
        <v>0</v>
      </c>
      <c r="AG230" s="144">
        <v>0</v>
      </c>
      <c r="AH230" s="144">
        <v>0</v>
      </c>
      <c r="AI230" s="144"/>
      <c r="AJ230" s="144">
        <f t="shared" si="125"/>
        <v>0</v>
      </c>
      <c r="AK230" s="144">
        <f t="shared" si="125"/>
        <v>-2551</v>
      </c>
      <c r="AL230" s="144">
        <f t="shared" si="125"/>
        <v>0</v>
      </c>
      <c r="AM230" s="144">
        <f t="shared" si="126"/>
        <v>0</v>
      </c>
      <c r="AN230" s="144">
        <f t="shared" si="131"/>
        <v>0</v>
      </c>
      <c r="AO230" s="144">
        <f t="shared" si="130"/>
        <v>-2900</v>
      </c>
      <c r="AP230" s="144">
        <f t="shared" si="130"/>
        <v>0</v>
      </c>
    </row>
    <row r="231" spans="3:42" s="50" customFormat="1" ht="18">
      <c r="C231" s="145" t="s">
        <v>193</v>
      </c>
      <c r="D231" s="145" t="s">
        <v>227</v>
      </c>
      <c r="E231" s="144">
        <v>0</v>
      </c>
      <c r="F231" s="144">
        <v>0</v>
      </c>
      <c r="G231" s="144">
        <v>0</v>
      </c>
      <c r="H231" s="144">
        <v>0</v>
      </c>
      <c r="I231" s="144">
        <v>0</v>
      </c>
      <c r="J231" s="144">
        <v>0</v>
      </c>
      <c r="K231" s="144">
        <v>0</v>
      </c>
      <c r="L231" s="144">
        <v>0</v>
      </c>
      <c r="M231" s="144">
        <v>0</v>
      </c>
      <c r="N231" s="144">
        <v>0</v>
      </c>
      <c r="O231" s="144">
        <v>0</v>
      </c>
      <c r="P231" s="144">
        <v>0</v>
      </c>
      <c r="Q231" s="144">
        <v>0</v>
      </c>
      <c r="R231" s="144">
        <v>0</v>
      </c>
      <c r="S231" s="144">
        <v>0</v>
      </c>
      <c r="T231" s="144">
        <v>-36435</v>
      </c>
      <c r="U231" s="144">
        <v>0</v>
      </c>
      <c r="V231" s="144">
        <v>0</v>
      </c>
      <c r="W231" s="144">
        <v>0</v>
      </c>
      <c r="X231" s="144">
        <v>0</v>
      </c>
      <c r="Y231" s="144">
        <v>0</v>
      </c>
      <c r="Z231" s="144">
        <v>0</v>
      </c>
      <c r="AA231" s="144">
        <v>0</v>
      </c>
      <c r="AB231" s="144">
        <v>0</v>
      </c>
      <c r="AC231" s="144">
        <v>0</v>
      </c>
      <c r="AD231" s="144">
        <v>0</v>
      </c>
      <c r="AE231" s="144">
        <v>0</v>
      </c>
      <c r="AF231" s="144">
        <v>0</v>
      </c>
      <c r="AG231" s="144">
        <v>0</v>
      </c>
      <c r="AH231" s="144">
        <v>0</v>
      </c>
      <c r="AI231" s="144"/>
      <c r="AJ231" s="144">
        <f t="shared" si="125"/>
        <v>0</v>
      </c>
      <c r="AK231" s="144">
        <f t="shared" si="125"/>
        <v>0</v>
      </c>
      <c r="AL231" s="144">
        <f t="shared" si="125"/>
        <v>0</v>
      </c>
      <c r="AM231" s="144">
        <f t="shared" si="126"/>
        <v>-36435</v>
      </c>
      <c r="AN231" s="144">
        <f t="shared" si="131"/>
        <v>0</v>
      </c>
      <c r="AO231" s="144">
        <f t="shared" si="130"/>
        <v>0</v>
      </c>
      <c r="AP231" s="144">
        <f t="shared" si="130"/>
        <v>0</v>
      </c>
    </row>
    <row r="232" spans="3:42" s="50" customFormat="1" ht="18">
      <c r="C232" s="145" t="s">
        <v>204</v>
      </c>
      <c r="D232" s="145" t="s">
        <v>228</v>
      </c>
      <c r="E232" s="144">
        <v>0</v>
      </c>
      <c r="F232" s="144">
        <v>0</v>
      </c>
      <c r="G232" s="144">
        <v>0</v>
      </c>
      <c r="H232" s="144">
        <v>0</v>
      </c>
      <c r="I232" s="144">
        <v>0</v>
      </c>
      <c r="J232" s="144">
        <v>0</v>
      </c>
      <c r="K232" s="144">
        <v>0</v>
      </c>
      <c r="L232" s="144">
        <v>0</v>
      </c>
      <c r="M232" s="144">
        <v>0</v>
      </c>
      <c r="N232" s="144">
        <v>0</v>
      </c>
      <c r="O232" s="144">
        <v>0</v>
      </c>
      <c r="P232" s="144">
        <v>0</v>
      </c>
      <c r="Q232" s="144">
        <v>0</v>
      </c>
      <c r="R232" s="144">
        <v>-97025</v>
      </c>
      <c r="S232" s="144">
        <v>-5400</v>
      </c>
      <c r="T232" s="144">
        <v>-14426</v>
      </c>
      <c r="U232" s="144">
        <v>0</v>
      </c>
      <c r="V232" s="144">
        <v>0</v>
      </c>
      <c r="W232" s="144">
        <v>0</v>
      </c>
      <c r="X232" s="144">
        <v>-604394</v>
      </c>
      <c r="Y232" s="144">
        <v>0</v>
      </c>
      <c r="Z232" s="144">
        <v>0</v>
      </c>
      <c r="AA232" s="144">
        <v>0</v>
      </c>
      <c r="AB232" s="144">
        <v>0</v>
      </c>
      <c r="AC232" s="144">
        <v>0</v>
      </c>
      <c r="AD232" s="144">
        <v>0</v>
      </c>
      <c r="AE232" s="144">
        <v>0</v>
      </c>
      <c r="AF232" s="144">
        <v>0</v>
      </c>
      <c r="AG232" s="144">
        <v>0</v>
      </c>
      <c r="AH232" s="144">
        <v>0</v>
      </c>
      <c r="AI232" s="144"/>
      <c r="AJ232" s="144">
        <f t="shared" si="125"/>
        <v>0</v>
      </c>
      <c r="AK232" s="144">
        <f t="shared" si="125"/>
        <v>0</v>
      </c>
      <c r="AL232" s="144">
        <f t="shared" si="125"/>
        <v>0</v>
      </c>
      <c r="AM232" s="144">
        <f t="shared" si="126"/>
        <v>-14426</v>
      </c>
      <c r="AN232" s="144">
        <f t="shared" si="131"/>
        <v>-604394</v>
      </c>
      <c r="AO232" s="144">
        <f t="shared" si="130"/>
        <v>0</v>
      </c>
      <c r="AP232" s="144">
        <f t="shared" si="130"/>
        <v>0</v>
      </c>
    </row>
    <row r="233" spans="3:42" s="50" customFormat="1" ht="18">
      <c r="C233" s="145" t="s">
        <v>208</v>
      </c>
      <c r="D233" s="145" t="s">
        <v>557</v>
      </c>
      <c r="E233" s="144">
        <v>0</v>
      </c>
      <c r="F233" s="144">
        <v>0</v>
      </c>
      <c r="G233" s="144">
        <v>0</v>
      </c>
      <c r="H233" s="144">
        <v>0</v>
      </c>
      <c r="I233" s="144">
        <v>0</v>
      </c>
      <c r="J233" s="144">
        <v>0</v>
      </c>
      <c r="K233" s="144">
        <v>0</v>
      </c>
      <c r="L233" s="144">
        <v>0</v>
      </c>
      <c r="M233" s="144">
        <v>0</v>
      </c>
      <c r="N233" s="144">
        <v>0</v>
      </c>
      <c r="O233" s="144">
        <v>0</v>
      </c>
      <c r="P233" s="144">
        <v>0</v>
      </c>
      <c r="Q233" s="144">
        <v>0</v>
      </c>
      <c r="R233" s="144">
        <v>0</v>
      </c>
      <c r="S233" s="144">
        <v>0</v>
      </c>
      <c r="T233" s="144">
        <v>0</v>
      </c>
      <c r="U233" s="144">
        <v>0</v>
      </c>
      <c r="V233" s="144">
        <v>0</v>
      </c>
      <c r="W233" s="144">
        <v>1</v>
      </c>
      <c r="X233" s="144">
        <v>2</v>
      </c>
      <c r="Y233" s="144">
        <v>0</v>
      </c>
      <c r="Z233" s="144">
        <v>0</v>
      </c>
      <c r="AA233" s="144">
        <v>4</v>
      </c>
      <c r="AB233" s="144">
        <v>4</v>
      </c>
      <c r="AC233" s="144">
        <v>0</v>
      </c>
      <c r="AD233" s="144">
        <v>0</v>
      </c>
      <c r="AE233" s="144">
        <v>0</v>
      </c>
      <c r="AF233" s="144">
        <v>0</v>
      </c>
      <c r="AG233" s="144">
        <v>0</v>
      </c>
      <c r="AH233" s="144">
        <v>0</v>
      </c>
      <c r="AI233" s="144"/>
      <c r="AJ233" s="144">
        <f t="shared" si="125"/>
        <v>0</v>
      </c>
      <c r="AK233" s="144">
        <f t="shared" si="125"/>
        <v>0</v>
      </c>
      <c r="AL233" s="144">
        <f t="shared" si="125"/>
        <v>0</v>
      </c>
      <c r="AM233" s="144">
        <f t="shared" si="126"/>
        <v>0</v>
      </c>
      <c r="AN233" s="144">
        <f t="shared" si="131"/>
        <v>2</v>
      </c>
      <c r="AO233" s="144">
        <f t="shared" si="130"/>
        <v>4</v>
      </c>
      <c r="AP233" s="144">
        <f t="shared" si="130"/>
        <v>0</v>
      </c>
    </row>
    <row r="234" spans="3:42" s="50" customFormat="1" ht="18">
      <c r="C234" s="145" t="s">
        <v>219</v>
      </c>
      <c r="D234" s="145" t="s">
        <v>240</v>
      </c>
      <c r="E234" s="144">
        <v>0</v>
      </c>
      <c r="F234" s="144">
        <v>0</v>
      </c>
      <c r="G234" s="144">
        <v>0</v>
      </c>
      <c r="H234" s="144">
        <v>0</v>
      </c>
      <c r="I234" s="144">
        <v>0</v>
      </c>
      <c r="J234" s="144">
        <v>-6700</v>
      </c>
      <c r="K234" s="144">
        <v>0</v>
      </c>
      <c r="L234" s="144">
        <v>0</v>
      </c>
      <c r="M234" s="144">
        <v>0</v>
      </c>
      <c r="N234" s="144">
        <v>0</v>
      </c>
      <c r="O234" s="144">
        <v>0</v>
      </c>
      <c r="P234" s="144">
        <v>0</v>
      </c>
      <c r="Q234" s="144">
        <v>0</v>
      </c>
      <c r="R234" s="144">
        <v>0</v>
      </c>
      <c r="S234" s="144">
        <v>0</v>
      </c>
      <c r="T234" s="144">
        <v>0</v>
      </c>
      <c r="U234" s="144">
        <v>0</v>
      </c>
      <c r="V234" s="144">
        <v>0</v>
      </c>
      <c r="W234" s="144">
        <v>0</v>
      </c>
      <c r="X234" s="144">
        <v>0</v>
      </c>
      <c r="Y234" s="144">
        <v>0</v>
      </c>
      <c r="Z234" s="144">
        <v>0</v>
      </c>
      <c r="AA234" s="144">
        <v>0</v>
      </c>
      <c r="AB234" s="144">
        <v>0</v>
      </c>
      <c r="AC234" s="144">
        <v>0</v>
      </c>
      <c r="AD234" s="144">
        <v>0</v>
      </c>
      <c r="AE234" s="144">
        <v>0</v>
      </c>
      <c r="AF234" s="144">
        <v>0</v>
      </c>
      <c r="AG234" s="144">
        <v>0</v>
      </c>
      <c r="AH234" s="144">
        <v>0</v>
      </c>
      <c r="AI234" s="144"/>
      <c r="AJ234" s="144">
        <f t="shared" si="125"/>
        <v>0</v>
      </c>
      <c r="AK234" s="144">
        <f t="shared" si="125"/>
        <v>0</v>
      </c>
      <c r="AL234" s="144">
        <f t="shared" si="125"/>
        <v>0</v>
      </c>
      <c r="AM234" s="144">
        <f t="shared" si="126"/>
        <v>0</v>
      </c>
      <c r="AN234" s="144">
        <f t="shared" si="131"/>
        <v>0</v>
      </c>
      <c r="AO234" s="144">
        <f t="shared" si="130"/>
        <v>0</v>
      </c>
      <c r="AP234" s="144">
        <f t="shared" si="130"/>
        <v>0</v>
      </c>
    </row>
    <row r="235" spans="3:42" s="50" customFormat="1" ht="18">
      <c r="C235" s="145" t="s">
        <v>133</v>
      </c>
      <c r="D235" s="145" t="s">
        <v>518</v>
      </c>
      <c r="E235" s="144">
        <v>0</v>
      </c>
      <c r="F235" s="144">
        <v>0</v>
      </c>
      <c r="G235" s="144">
        <v>0</v>
      </c>
      <c r="H235" s="144">
        <v>0</v>
      </c>
      <c r="I235" s="144">
        <v>0</v>
      </c>
      <c r="J235" s="144">
        <v>0</v>
      </c>
      <c r="K235" s="144">
        <v>-6700</v>
      </c>
      <c r="L235" s="144">
        <v>0</v>
      </c>
      <c r="M235" s="144">
        <v>0</v>
      </c>
      <c r="N235" s="144">
        <v>0</v>
      </c>
      <c r="O235" s="144">
        <v>0</v>
      </c>
      <c r="P235" s="188">
        <v>0</v>
      </c>
      <c r="Q235" s="144">
        <v>0</v>
      </c>
      <c r="R235" s="144">
        <v>0</v>
      </c>
      <c r="S235" s="144">
        <v>0</v>
      </c>
      <c r="T235" s="144">
        <v>0</v>
      </c>
      <c r="U235" s="144">
        <v>0</v>
      </c>
      <c r="V235" s="144">
        <v>0</v>
      </c>
      <c r="W235" s="144">
        <v>0</v>
      </c>
      <c r="X235" s="144">
        <v>0</v>
      </c>
      <c r="Y235" s="144">
        <v>0</v>
      </c>
      <c r="Z235" s="144">
        <v>0</v>
      </c>
      <c r="AA235" s="144">
        <v>0</v>
      </c>
      <c r="AB235" s="144">
        <v>0</v>
      </c>
      <c r="AC235" s="144">
        <v>0</v>
      </c>
      <c r="AD235" s="144">
        <v>0</v>
      </c>
      <c r="AE235" s="144">
        <v>0</v>
      </c>
      <c r="AF235" s="144">
        <v>0</v>
      </c>
      <c r="AG235" s="144">
        <v>0</v>
      </c>
      <c r="AH235" s="144">
        <v>0</v>
      </c>
      <c r="AI235" s="144"/>
      <c r="AJ235" s="144">
        <f t="shared" si="125"/>
        <v>0</v>
      </c>
      <c r="AK235" s="144">
        <f t="shared" si="125"/>
        <v>0</v>
      </c>
      <c r="AL235" s="144">
        <f t="shared" si="125"/>
        <v>0</v>
      </c>
      <c r="AM235" s="144">
        <f t="shared" si="126"/>
        <v>0</v>
      </c>
      <c r="AN235" s="144">
        <f t="shared" si="131"/>
        <v>0</v>
      </c>
      <c r="AO235" s="144">
        <f t="shared" si="130"/>
        <v>0</v>
      </c>
      <c r="AP235" s="144">
        <f t="shared" si="130"/>
        <v>0</v>
      </c>
    </row>
    <row r="236" spans="3:42" s="50" customFormat="1" ht="18">
      <c r="C236" s="145" t="s">
        <v>212</v>
      </c>
      <c r="D236" s="145" t="s">
        <v>594</v>
      </c>
      <c r="E236" s="144">
        <v>0</v>
      </c>
      <c r="F236" s="144">
        <v>0</v>
      </c>
      <c r="G236" s="144">
        <v>0</v>
      </c>
      <c r="H236" s="144">
        <v>0</v>
      </c>
      <c r="I236" s="144">
        <v>0</v>
      </c>
      <c r="J236" s="144">
        <v>0</v>
      </c>
      <c r="K236" s="144">
        <v>0</v>
      </c>
      <c r="L236" s="144">
        <v>-4000</v>
      </c>
      <c r="M236" s="144">
        <v>0</v>
      </c>
      <c r="N236" s="144">
        <v>0</v>
      </c>
      <c r="O236" s="144">
        <v>0</v>
      </c>
      <c r="P236" s="144">
        <v>0</v>
      </c>
      <c r="Q236" s="144">
        <v>0</v>
      </c>
      <c r="R236" s="144">
        <v>0</v>
      </c>
      <c r="S236" s="144">
        <v>0</v>
      </c>
      <c r="T236" s="144">
        <v>0</v>
      </c>
      <c r="U236" s="144">
        <v>0</v>
      </c>
      <c r="V236" s="144">
        <v>0</v>
      </c>
      <c r="W236" s="144">
        <v>0</v>
      </c>
      <c r="X236" s="144">
        <v>0</v>
      </c>
      <c r="Y236" s="144">
        <v>0</v>
      </c>
      <c r="Z236" s="144">
        <v>0</v>
      </c>
      <c r="AA236" s="144">
        <v>0</v>
      </c>
      <c r="AB236" s="144">
        <v>0</v>
      </c>
      <c r="AC236" s="144">
        <v>0</v>
      </c>
      <c r="AD236" s="144">
        <v>0</v>
      </c>
      <c r="AE236" s="144">
        <v>0</v>
      </c>
      <c r="AF236" s="144">
        <v>0</v>
      </c>
      <c r="AG236" s="144">
        <v>0</v>
      </c>
      <c r="AH236" s="144">
        <v>0</v>
      </c>
      <c r="AI236" s="144"/>
      <c r="AJ236" s="144">
        <f t="shared" si="125"/>
        <v>0</v>
      </c>
      <c r="AK236" s="144">
        <f t="shared" si="125"/>
        <v>-4000</v>
      </c>
      <c r="AL236" s="144">
        <f t="shared" si="125"/>
        <v>0</v>
      </c>
      <c r="AM236" s="144">
        <f t="shared" si="126"/>
        <v>0</v>
      </c>
      <c r="AN236" s="144">
        <f t="shared" si="131"/>
        <v>0</v>
      </c>
      <c r="AO236" s="144">
        <f t="shared" si="130"/>
        <v>0</v>
      </c>
      <c r="AP236" s="144">
        <f t="shared" si="130"/>
        <v>0</v>
      </c>
    </row>
    <row r="237" spans="3:42" s="50" customFormat="1" ht="18">
      <c r="C237" s="145" t="s">
        <v>192</v>
      </c>
      <c r="D237" s="189" t="s">
        <v>519</v>
      </c>
      <c r="E237" s="144">
        <v>0</v>
      </c>
      <c r="F237" s="144">
        <v>0</v>
      </c>
      <c r="G237" s="144">
        <v>0</v>
      </c>
      <c r="H237" s="144">
        <v>0</v>
      </c>
      <c r="I237" s="144">
        <v>0</v>
      </c>
      <c r="J237" s="144">
        <v>0</v>
      </c>
      <c r="K237" s="144">
        <v>0</v>
      </c>
      <c r="L237" s="144">
        <v>0</v>
      </c>
      <c r="M237" s="144">
        <v>0</v>
      </c>
      <c r="N237" s="144">
        <v>0</v>
      </c>
      <c r="O237" s="144">
        <v>0</v>
      </c>
      <c r="P237" s="144">
        <v>0</v>
      </c>
      <c r="Q237" s="144">
        <v>0</v>
      </c>
      <c r="R237" s="144">
        <v>0</v>
      </c>
      <c r="S237" s="144">
        <v>-15328</v>
      </c>
      <c r="T237" s="144">
        <v>-15328</v>
      </c>
      <c r="U237" s="144">
        <v>0</v>
      </c>
      <c r="V237" s="144">
        <v>0</v>
      </c>
      <c r="W237" s="144">
        <v>0</v>
      </c>
      <c r="X237" s="144">
        <v>0</v>
      </c>
      <c r="Y237" s="144">
        <v>0</v>
      </c>
      <c r="Z237" s="144">
        <v>0</v>
      </c>
      <c r="AA237" s="144">
        <v>0</v>
      </c>
      <c r="AB237" s="144">
        <v>0</v>
      </c>
      <c r="AC237" s="144">
        <v>0</v>
      </c>
      <c r="AD237" s="144">
        <v>0</v>
      </c>
      <c r="AE237" s="144">
        <v>0</v>
      </c>
      <c r="AF237" s="144">
        <v>0</v>
      </c>
      <c r="AG237" s="144">
        <v>0</v>
      </c>
      <c r="AH237" s="144">
        <v>0</v>
      </c>
      <c r="AI237" s="144"/>
      <c r="AJ237" s="144">
        <f t="shared" si="125"/>
        <v>0</v>
      </c>
      <c r="AK237" s="144">
        <f t="shared" si="125"/>
        <v>0</v>
      </c>
      <c r="AL237" s="144">
        <f t="shared" si="125"/>
        <v>0</v>
      </c>
      <c r="AM237" s="144">
        <f t="shared" si="126"/>
        <v>-15328</v>
      </c>
      <c r="AN237" s="144">
        <f t="shared" si="131"/>
        <v>0</v>
      </c>
      <c r="AO237" s="144">
        <f t="shared" si="130"/>
        <v>0</v>
      </c>
      <c r="AP237" s="144">
        <f t="shared" si="130"/>
        <v>0</v>
      </c>
    </row>
    <row r="238" spans="3:42" s="50" customFormat="1" ht="18">
      <c r="C238" s="145" t="s">
        <v>274</v>
      </c>
      <c r="D238" s="145" t="s">
        <v>556</v>
      </c>
      <c r="E238" s="144">
        <v>0</v>
      </c>
      <c r="F238" s="144">
        <v>0</v>
      </c>
      <c r="G238" s="144">
        <v>0</v>
      </c>
      <c r="H238" s="144">
        <v>0</v>
      </c>
      <c r="I238" s="144">
        <v>0</v>
      </c>
      <c r="J238" s="144">
        <v>0</v>
      </c>
      <c r="K238" s="144">
        <v>0</v>
      </c>
      <c r="L238" s="144">
        <v>0</v>
      </c>
      <c r="M238" s="144">
        <v>0</v>
      </c>
      <c r="N238" s="144">
        <v>0</v>
      </c>
      <c r="O238" s="144">
        <v>0</v>
      </c>
      <c r="P238" s="144">
        <v>0</v>
      </c>
      <c r="Q238" s="144">
        <v>0</v>
      </c>
      <c r="R238" s="144">
        <v>0</v>
      </c>
      <c r="S238" s="144">
        <v>0</v>
      </c>
      <c r="T238" s="144">
        <v>33</v>
      </c>
      <c r="U238" s="144">
        <v>100</v>
      </c>
      <c r="V238" s="144">
        <v>200</v>
      </c>
      <c r="W238" s="144">
        <v>300</v>
      </c>
      <c r="X238" s="144">
        <v>227999</v>
      </c>
      <c r="Y238" s="144">
        <v>0</v>
      </c>
      <c r="Z238" s="144">
        <v>0</v>
      </c>
      <c r="AA238" s="144">
        <v>0</v>
      </c>
      <c r="AB238" s="144">
        <v>0</v>
      </c>
      <c r="AC238" s="144">
        <v>0</v>
      </c>
      <c r="AD238" s="144">
        <v>0</v>
      </c>
      <c r="AE238" s="144">
        <v>0</v>
      </c>
      <c r="AF238" s="144">
        <v>0</v>
      </c>
      <c r="AG238" s="144">
        <v>0</v>
      </c>
      <c r="AH238" s="144">
        <v>0</v>
      </c>
      <c r="AI238" s="144"/>
      <c r="AJ238" s="144">
        <f t="shared" si="125"/>
        <v>0</v>
      </c>
      <c r="AK238" s="144">
        <f t="shared" si="125"/>
        <v>0</v>
      </c>
      <c r="AL238" s="144">
        <f t="shared" si="125"/>
        <v>0</v>
      </c>
      <c r="AM238" s="144">
        <f t="shared" si="126"/>
        <v>33</v>
      </c>
      <c r="AN238" s="144">
        <f t="shared" si="131"/>
        <v>227999</v>
      </c>
      <c r="AO238" s="144">
        <f t="shared" si="130"/>
        <v>0</v>
      </c>
      <c r="AP238" s="144">
        <f t="shared" si="130"/>
        <v>0</v>
      </c>
    </row>
    <row r="239" spans="3:42" s="50" customFormat="1" ht="18">
      <c r="C239" s="145" t="s">
        <v>190</v>
      </c>
      <c r="D239" s="145" t="s">
        <v>230</v>
      </c>
      <c r="E239" s="144">
        <v>0</v>
      </c>
      <c r="F239" s="144">
        <v>0</v>
      </c>
      <c r="G239" s="144">
        <v>0</v>
      </c>
      <c r="H239" s="144">
        <v>0</v>
      </c>
      <c r="I239" s="144">
        <v>0</v>
      </c>
      <c r="J239" s="144">
        <v>0</v>
      </c>
      <c r="K239" s="144">
        <v>0</v>
      </c>
      <c r="L239" s="144">
        <v>0</v>
      </c>
      <c r="M239" s="144">
        <v>0</v>
      </c>
      <c r="N239" s="144">
        <v>-5695</v>
      </c>
      <c r="O239" s="144">
        <v>-7695</v>
      </c>
      <c r="P239" s="144">
        <v>-7695</v>
      </c>
      <c r="Q239" s="144">
        <v>0</v>
      </c>
      <c r="R239" s="144">
        <v>-36000</v>
      </c>
      <c r="S239" s="144">
        <v>-36434</v>
      </c>
      <c r="T239" s="144">
        <v>0</v>
      </c>
      <c r="U239" s="144">
        <v>0</v>
      </c>
      <c r="V239" s="144">
        <v>0</v>
      </c>
      <c r="W239" s="144">
        <v>0</v>
      </c>
      <c r="X239" s="144">
        <v>0</v>
      </c>
      <c r="Y239" s="144">
        <v>0</v>
      </c>
      <c r="Z239" s="144">
        <v>0</v>
      </c>
      <c r="AA239" s="144">
        <v>-2275</v>
      </c>
      <c r="AB239" s="144">
        <v>-2275</v>
      </c>
      <c r="AC239" s="144">
        <v>0</v>
      </c>
      <c r="AD239" s="144">
        <v>0</v>
      </c>
      <c r="AE239" s="144">
        <v>0</v>
      </c>
      <c r="AF239" s="144">
        <v>0</v>
      </c>
      <c r="AG239" s="144">
        <v>0</v>
      </c>
      <c r="AH239" s="144">
        <v>0</v>
      </c>
      <c r="AI239" s="144"/>
      <c r="AJ239" s="144">
        <f t="shared" si="125"/>
        <v>0</v>
      </c>
      <c r="AK239" s="144">
        <f t="shared" si="125"/>
        <v>0</v>
      </c>
      <c r="AL239" s="144">
        <f t="shared" si="125"/>
        <v>-7695</v>
      </c>
      <c r="AM239" s="144">
        <f t="shared" si="126"/>
        <v>0</v>
      </c>
      <c r="AN239" s="144">
        <f t="shared" si="131"/>
        <v>0</v>
      </c>
      <c r="AO239" s="144">
        <f t="shared" si="130"/>
        <v>-2275</v>
      </c>
      <c r="AP239" s="144">
        <f t="shared" si="130"/>
        <v>0</v>
      </c>
    </row>
    <row r="240" spans="3:42" s="50" customFormat="1" ht="18">
      <c r="C240" s="145" t="s">
        <v>210</v>
      </c>
      <c r="D240" s="145" t="s">
        <v>242</v>
      </c>
      <c r="E240" s="144">
        <v>0</v>
      </c>
      <c r="F240" s="144">
        <v>0</v>
      </c>
      <c r="G240" s="144">
        <v>0</v>
      </c>
      <c r="H240" s="144">
        <v>0</v>
      </c>
      <c r="I240" s="144">
        <v>0</v>
      </c>
      <c r="J240" s="144">
        <v>0</v>
      </c>
      <c r="K240" s="144">
        <v>0</v>
      </c>
      <c r="L240" s="144">
        <v>0</v>
      </c>
      <c r="M240" s="144">
        <v>0</v>
      </c>
      <c r="N240" s="144">
        <v>0</v>
      </c>
      <c r="O240" s="144">
        <v>-11061</v>
      </c>
      <c r="P240" s="144">
        <v>-4105</v>
      </c>
      <c r="Q240" s="144">
        <v>0</v>
      </c>
      <c r="R240" s="144">
        <v>0</v>
      </c>
      <c r="S240" s="144">
        <v>0</v>
      </c>
      <c r="T240" s="144">
        <v>0</v>
      </c>
      <c r="U240" s="144">
        <v>0</v>
      </c>
      <c r="V240" s="144">
        <v>0</v>
      </c>
      <c r="W240" s="144">
        <v>0</v>
      </c>
      <c r="X240" s="144">
        <v>0</v>
      </c>
      <c r="Y240" s="144">
        <v>0</v>
      </c>
      <c r="Z240" s="144">
        <v>0</v>
      </c>
      <c r="AA240" s="144">
        <v>0</v>
      </c>
      <c r="AB240" s="144">
        <v>0</v>
      </c>
      <c r="AC240" s="144">
        <v>0</v>
      </c>
      <c r="AD240" s="144">
        <v>0</v>
      </c>
      <c r="AE240" s="144">
        <v>0</v>
      </c>
      <c r="AF240" s="144">
        <v>0</v>
      </c>
      <c r="AG240" s="144">
        <v>0</v>
      </c>
      <c r="AH240" s="144">
        <v>0</v>
      </c>
      <c r="AI240" s="144"/>
      <c r="AJ240" s="144">
        <f t="shared" si="125"/>
        <v>0</v>
      </c>
      <c r="AK240" s="144">
        <f t="shared" si="125"/>
        <v>0</v>
      </c>
      <c r="AL240" s="144">
        <f t="shared" si="125"/>
        <v>-4105</v>
      </c>
      <c r="AM240" s="144">
        <f t="shared" si="126"/>
        <v>0</v>
      </c>
      <c r="AN240" s="144">
        <f t="shared" si="131"/>
        <v>0</v>
      </c>
      <c r="AO240" s="144">
        <f t="shared" si="130"/>
        <v>0</v>
      </c>
      <c r="AP240" s="144">
        <f t="shared" si="130"/>
        <v>0</v>
      </c>
    </row>
    <row r="241" spans="3:42" s="50" customFormat="1" ht="18">
      <c r="C241" s="145" t="s">
        <v>196</v>
      </c>
      <c r="D241" s="145" t="s">
        <v>595</v>
      </c>
      <c r="E241" s="144">
        <v>0</v>
      </c>
      <c r="F241" s="144">
        <v>0</v>
      </c>
      <c r="G241" s="144">
        <v>0</v>
      </c>
      <c r="H241" s="144">
        <v>0</v>
      </c>
      <c r="I241" s="144">
        <v>0</v>
      </c>
      <c r="J241" s="144">
        <v>0</v>
      </c>
      <c r="K241" s="144">
        <v>0</v>
      </c>
      <c r="L241" s="144">
        <v>0</v>
      </c>
      <c r="M241" s="144">
        <v>0</v>
      </c>
      <c r="N241" s="144">
        <v>0</v>
      </c>
      <c r="O241" s="144">
        <v>0</v>
      </c>
      <c r="P241" s="144">
        <v>0</v>
      </c>
      <c r="Q241" s="144">
        <v>-394</v>
      </c>
      <c r="R241" s="144">
        <v>0</v>
      </c>
      <c r="S241" s="144">
        <v>0</v>
      </c>
      <c r="T241" s="144">
        <v>0</v>
      </c>
      <c r="U241" s="144">
        <v>0</v>
      </c>
      <c r="V241" s="144">
        <v>0</v>
      </c>
      <c r="W241" s="144">
        <v>0</v>
      </c>
      <c r="X241" s="144">
        <v>0</v>
      </c>
      <c r="Y241" s="144">
        <v>0</v>
      </c>
      <c r="Z241" s="144">
        <v>0</v>
      </c>
      <c r="AA241" s="144">
        <v>0</v>
      </c>
      <c r="AB241" s="144">
        <v>0</v>
      </c>
      <c r="AC241" s="144">
        <v>0</v>
      </c>
      <c r="AD241" s="144">
        <v>0</v>
      </c>
      <c r="AE241" s="144">
        <v>0</v>
      </c>
      <c r="AF241" s="144">
        <v>0</v>
      </c>
      <c r="AG241" s="144">
        <v>0</v>
      </c>
      <c r="AH241" s="144">
        <v>0</v>
      </c>
      <c r="AI241" s="144"/>
      <c r="AJ241" s="144">
        <f t="shared" si="125"/>
        <v>0</v>
      </c>
      <c r="AK241" s="144">
        <f t="shared" si="125"/>
        <v>0</v>
      </c>
      <c r="AL241" s="144">
        <f t="shared" si="125"/>
        <v>0</v>
      </c>
      <c r="AM241" s="144">
        <f t="shared" si="126"/>
        <v>0</v>
      </c>
      <c r="AN241" s="144">
        <f t="shared" si="131"/>
        <v>0</v>
      </c>
      <c r="AO241" s="144">
        <f t="shared" si="130"/>
        <v>0</v>
      </c>
      <c r="AP241" s="144">
        <f t="shared" si="130"/>
        <v>0</v>
      </c>
    </row>
    <row r="242" spans="3:42" s="50" customFormat="1" ht="18">
      <c r="C242" s="145" t="s">
        <v>358</v>
      </c>
      <c r="D242" s="145" t="s">
        <v>560</v>
      </c>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c r="AA242" s="144">
        <v>382456</v>
      </c>
      <c r="AB242" s="144">
        <v>0</v>
      </c>
      <c r="AC242" s="144">
        <v>0</v>
      </c>
      <c r="AD242" s="144">
        <v>0</v>
      </c>
      <c r="AE242" s="144">
        <v>0</v>
      </c>
      <c r="AF242" s="144">
        <v>0</v>
      </c>
      <c r="AG242" s="144">
        <v>0</v>
      </c>
      <c r="AH242" s="144">
        <v>0</v>
      </c>
      <c r="AI242" s="144"/>
      <c r="AJ242" s="144"/>
      <c r="AK242" s="144">
        <f t="shared" si="125"/>
        <v>0</v>
      </c>
      <c r="AL242" s="144">
        <f t="shared" si="125"/>
        <v>0</v>
      </c>
      <c r="AM242" s="144">
        <f t="shared" si="126"/>
        <v>0</v>
      </c>
      <c r="AN242" s="144">
        <f t="shared" si="131"/>
        <v>0</v>
      </c>
      <c r="AO242" s="144">
        <f t="shared" si="130"/>
        <v>0</v>
      </c>
      <c r="AP242" s="144">
        <f t="shared" si="130"/>
        <v>0</v>
      </c>
    </row>
    <row r="243" spans="3:42" s="50" customFormat="1" ht="18">
      <c r="C243" s="145" t="s">
        <v>205</v>
      </c>
      <c r="D243" s="145" t="s">
        <v>231</v>
      </c>
      <c r="E243" s="144">
        <v>0</v>
      </c>
      <c r="F243" s="144">
        <v>0</v>
      </c>
      <c r="G243" s="144">
        <v>0</v>
      </c>
      <c r="H243" s="144">
        <v>0</v>
      </c>
      <c r="I243" s="144">
        <v>0</v>
      </c>
      <c r="J243" s="144">
        <v>0</v>
      </c>
      <c r="K243" s="144">
        <v>0</v>
      </c>
      <c r="L243" s="144">
        <v>0</v>
      </c>
      <c r="M243" s="144">
        <v>0</v>
      </c>
      <c r="N243" s="144">
        <v>0</v>
      </c>
      <c r="O243" s="144">
        <v>0</v>
      </c>
      <c r="P243" s="144">
        <v>0</v>
      </c>
      <c r="Q243" s="144">
        <v>0</v>
      </c>
      <c r="R243" s="144">
        <v>0</v>
      </c>
      <c r="S243" s="144">
        <v>0</v>
      </c>
      <c r="T243" s="144">
        <v>0</v>
      </c>
      <c r="U243" s="144">
        <v>0</v>
      </c>
      <c r="V243" s="144">
        <v>0</v>
      </c>
      <c r="W243" s="144">
        <v>0</v>
      </c>
      <c r="X243" s="144">
        <v>0</v>
      </c>
      <c r="Y243" s="144">
        <v>0</v>
      </c>
      <c r="Z243" s="144">
        <v>0</v>
      </c>
      <c r="AA243" s="144">
        <v>0</v>
      </c>
      <c r="AB243" s="144">
        <v>0</v>
      </c>
      <c r="AC243" s="144">
        <v>0</v>
      </c>
      <c r="AD243" s="144">
        <v>0</v>
      </c>
      <c r="AE243" s="144">
        <v>0</v>
      </c>
      <c r="AF243" s="144">
        <v>0</v>
      </c>
      <c r="AG243" s="144">
        <v>0</v>
      </c>
      <c r="AH243" s="144">
        <v>0</v>
      </c>
      <c r="AI243" s="144"/>
      <c r="AJ243" s="144">
        <f t="shared" si="125"/>
        <v>0</v>
      </c>
      <c r="AK243" s="144">
        <f t="shared" si="125"/>
        <v>0</v>
      </c>
      <c r="AL243" s="144">
        <f t="shared" si="125"/>
        <v>0</v>
      </c>
      <c r="AM243" s="144">
        <f t="shared" si="126"/>
        <v>0</v>
      </c>
      <c r="AN243" s="144">
        <f t="shared" si="131"/>
        <v>0</v>
      </c>
      <c r="AO243" s="144">
        <f t="shared" si="130"/>
        <v>0</v>
      </c>
      <c r="AP243" s="144">
        <f t="shared" si="130"/>
        <v>0</v>
      </c>
    </row>
    <row r="244" spans="3:42" s="47" customFormat="1" ht="6" customHeight="1">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c r="AB244" s="139"/>
      <c r="AC244" s="139"/>
      <c r="AD244" s="139"/>
      <c r="AE244" s="139"/>
      <c r="AF244" s="139"/>
      <c r="AG244" s="139"/>
      <c r="AH244" s="139"/>
      <c r="AI244" s="139"/>
      <c r="AJ244" s="139"/>
      <c r="AK244" s="139"/>
      <c r="AL244" s="139"/>
      <c r="AM244" s="139"/>
      <c r="AN244" s="139"/>
      <c r="AO244" s="139"/>
      <c r="AP244" s="139"/>
    </row>
    <row r="245" spans="3:42" s="62" customFormat="1" ht="18">
      <c r="C245" s="200" t="s">
        <v>494</v>
      </c>
      <c r="D245" s="200" t="s">
        <v>561</v>
      </c>
      <c r="E245" s="202">
        <f t="shared" ref="E245:AH245" si="132">SUM(E218:E243)</f>
        <v>0</v>
      </c>
      <c r="F245" s="202">
        <f t="shared" si="132"/>
        <v>0</v>
      </c>
      <c r="G245" s="202">
        <f t="shared" si="132"/>
        <v>-1131</v>
      </c>
      <c r="H245" s="202">
        <f t="shared" si="132"/>
        <v>-1701</v>
      </c>
      <c r="I245" s="202">
        <f t="shared" si="132"/>
        <v>-205</v>
      </c>
      <c r="J245" s="202">
        <f t="shared" si="132"/>
        <v>-6982</v>
      </c>
      <c r="K245" s="202">
        <f t="shared" si="132"/>
        <v>-9227</v>
      </c>
      <c r="L245" s="202">
        <f t="shared" si="132"/>
        <v>-7657</v>
      </c>
      <c r="M245" s="202">
        <f t="shared" si="132"/>
        <v>-119380</v>
      </c>
      <c r="N245" s="202">
        <f t="shared" si="132"/>
        <v>-147078</v>
      </c>
      <c r="O245" s="202">
        <f t="shared" si="132"/>
        <v>-174381</v>
      </c>
      <c r="P245" s="202">
        <f t="shared" si="132"/>
        <v>-189216</v>
      </c>
      <c r="Q245" s="202">
        <f t="shared" si="132"/>
        <v>-19638</v>
      </c>
      <c r="R245" s="202">
        <f t="shared" si="132"/>
        <v>-168392</v>
      </c>
      <c r="S245" s="202">
        <f t="shared" si="132"/>
        <v>-92063</v>
      </c>
      <c r="T245" s="202">
        <f t="shared" si="132"/>
        <v>-98581</v>
      </c>
      <c r="U245" s="202">
        <f t="shared" si="132"/>
        <v>-243429</v>
      </c>
      <c r="V245" s="202">
        <f t="shared" si="132"/>
        <v>-335481</v>
      </c>
      <c r="W245" s="202">
        <f t="shared" si="132"/>
        <v>-266231</v>
      </c>
      <c r="X245" s="202">
        <f t="shared" si="132"/>
        <v>-386414</v>
      </c>
      <c r="Y245" s="202">
        <f t="shared" si="132"/>
        <v>-10818</v>
      </c>
      <c r="Z245" s="202">
        <f t="shared" si="132"/>
        <v>197764</v>
      </c>
      <c r="AA245" s="202">
        <f t="shared" si="132"/>
        <v>365900</v>
      </c>
      <c r="AB245" s="202">
        <f t="shared" si="132"/>
        <v>353815</v>
      </c>
      <c r="AC245" s="202">
        <f t="shared" si="132"/>
        <v>23245</v>
      </c>
      <c r="AD245" s="202">
        <f t="shared" si="132"/>
        <v>-139296</v>
      </c>
      <c r="AE245" s="202">
        <f t="shared" ref="AE245" si="133">SUM(AE218:AE243)</f>
        <v>-154039</v>
      </c>
      <c r="AF245" s="202">
        <f t="shared" si="132"/>
        <v>-163319</v>
      </c>
      <c r="AG245" s="202">
        <f t="shared" si="132"/>
        <v>-14736</v>
      </c>
      <c r="AH245" s="202">
        <f t="shared" si="132"/>
        <v>-30823</v>
      </c>
      <c r="AI245" s="143"/>
      <c r="AJ245" s="202">
        <f>SUMIFS($E245:$R245,$E$4:$R$4,AJ$6)</f>
        <v>-1701</v>
      </c>
      <c r="AK245" s="202">
        <f>SUMIFS($E245:$R245,$E$4:$R$4,AK$6)</f>
        <v>-7657</v>
      </c>
      <c r="AL245" s="202">
        <f>SUMIFS($E245:$R245,$E$4:$R$4,AL$6)</f>
        <v>-189216</v>
      </c>
      <c r="AM245" s="202">
        <f>SUMIFS($E245:$T245,$E$4:$T$4,AM$6)</f>
        <v>-98581</v>
      </c>
      <c r="AN245" s="202">
        <f>SUMIFS($E245:$AI245,$E$4:$AI$4,AN$6)</f>
        <v>-386414</v>
      </c>
      <c r="AO245" s="202">
        <f>SUMIFS($E245:$AI245,$E$4:$AI$4,AO$6)</f>
        <v>353815</v>
      </c>
      <c r="AP245" s="202">
        <f>SUMIFS($E245:$AI245,$E$4:$AI$4,AP$6)</f>
        <v>-163319</v>
      </c>
    </row>
    <row r="246" spans="3:42" s="47" customFormat="1" ht="18.600000000000001"/>
    <row r="247" spans="3:42" s="62" customFormat="1" ht="18">
      <c r="C247" s="141" t="s">
        <v>194</v>
      </c>
      <c r="D247" s="141" t="s">
        <v>234</v>
      </c>
      <c r="E247" s="143"/>
      <c r="F247" s="143"/>
      <c r="G247" s="143"/>
      <c r="H247" s="143"/>
      <c r="I247" s="143"/>
      <c r="J247" s="143"/>
      <c r="K247" s="143"/>
      <c r="L247" s="143"/>
      <c r="M247" s="143"/>
      <c r="N247" s="143"/>
      <c r="O247" s="143"/>
      <c r="P247" s="143"/>
      <c r="Q247" s="143"/>
      <c r="R247" s="143"/>
      <c r="S247" s="143"/>
      <c r="T247" s="143"/>
      <c r="U247" s="143"/>
      <c r="V247" s="143"/>
      <c r="W247" s="143"/>
      <c r="X247" s="143"/>
      <c r="Y247" s="143"/>
      <c r="Z247" s="143"/>
      <c r="AA247" s="143"/>
      <c r="AB247" s="143"/>
      <c r="AC247" s="143"/>
      <c r="AD247" s="143"/>
      <c r="AE247" s="143"/>
      <c r="AF247" s="143"/>
      <c r="AG247" s="143"/>
      <c r="AH247" s="143"/>
      <c r="AI247" s="143"/>
      <c r="AJ247" s="143"/>
      <c r="AK247" s="143"/>
      <c r="AL247" s="143"/>
      <c r="AM247" s="143"/>
      <c r="AN247" s="143"/>
      <c r="AO247" s="143"/>
      <c r="AP247" s="143"/>
    </row>
    <row r="248" spans="3:42" s="50" customFormat="1" ht="18">
      <c r="C248" s="145" t="s">
        <v>195</v>
      </c>
      <c r="D248" s="145" t="s">
        <v>562</v>
      </c>
      <c r="E248" s="144">
        <v>0</v>
      </c>
      <c r="F248" s="144">
        <v>0</v>
      </c>
      <c r="G248" s="144">
        <v>-1000</v>
      </c>
      <c r="H248" s="144">
        <v>-1364</v>
      </c>
      <c r="I248" s="144">
        <v>-362</v>
      </c>
      <c r="J248" s="144">
        <v>-778</v>
      </c>
      <c r="K248" s="144">
        <v>-1054</v>
      </c>
      <c r="L248" s="144">
        <v>-13967</v>
      </c>
      <c r="M248" s="144">
        <v>-107</v>
      </c>
      <c r="N248" s="144">
        <v>-209</v>
      </c>
      <c r="O248" s="144">
        <v>-393</v>
      </c>
      <c r="P248" s="144">
        <v>-572</v>
      </c>
      <c r="Q248" s="144">
        <v>-173</v>
      </c>
      <c r="R248" s="144">
        <v>-341</v>
      </c>
      <c r="S248" s="144">
        <v>-520</v>
      </c>
      <c r="T248" s="144">
        <v>-520</v>
      </c>
      <c r="U248" s="144">
        <v>0</v>
      </c>
      <c r="V248" s="144">
        <v>0</v>
      </c>
      <c r="W248" s="144">
        <v>0</v>
      </c>
      <c r="X248" s="144">
        <v>0</v>
      </c>
      <c r="Y248" s="144">
        <v>0</v>
      </c>
      <c r="Z248" s="144">
        <v>0</v>
      </c>
      <c r="AA248" s="144">
        <v>0</v>
      </c>
      <c r="AB248" s="144">
        <v>0</v>
      </c>
      <c r="AC248" s="144">
        <v>0</v>
      </c>
      <c r="AD248" s="144">
        <v>0</v>
      </c>
      <c r="AE248" s="144">
        <v>0</v>
      </c>
      <c r="AF248" s="144">
        <v>0</v>
      </c>
      <c r="AG248" s="144">
        <v>0</v>
      </c>
      <c r="AH248" s="144">
        <v>0</v>
      </c>
      <c r="AI248" s="144"/>
      <c r="AJ248" s="144">
        <f t="shared" ref="AJ248:AL258" si="134">SUMIFS($E248:$R248,$E$4:$R$4,AJ$6)</f>
        <v>-1364</v>
      </c>
      <c r="AK248" s="144">
        <f t="shared" si="134"/>
        <v>-13967</v>
      </c>
      <c r="AL248" s="144">
        <f t="shared" si="134"/>
        <v>-572</v>
      </c>
      <c r="AM248" s="144">
        <f t="shared" ref="AM248:AM258" si="135">SUMIFS($E248:$T248,$E$4:$T$4,AM$6)</f>
        <v>-520</v>
      </c>
      <c r="AN248" s="144">
        <f t="shared" ref="AN248:AP258" si="136">SUMIFS($E248:$AI248,$E$4:$AI$4,AN$6)</f>
        <v>0</v>
      </c>
      <c r="AO248" s="144">
        <f t="shared" si="136"/>
        <v>0</v>
      </c>
      <c r="AP248" s="144">
        <f t="shared" si="136"/>
        <v>0</v>
      </c>
    </row>
    <row r="249" spans="3:42" s="50" customFormat="1" ht="18">
      <c r="C249" s="145" t="s">
        <v>408</v>
      </c>
      <c r="D249" s="145" t="s">
        <v>563</v>
      </c>
      <c r="E249" s="144"/>
      <c r="F249" s="144"/>
      <c r="G249" s="144"/>
      <c r="H249" s="144"/>
      <c r="I249" s="144"/>
      <c r="J249" s="144"/>
      <c r="K249" s="144"/>
      <c r="L249" s="144"/>
      <c r="M249" s="144"/>
      <c r="N249" s="144"/>
      <c r="O249" s="144"/>
      <c r="P249" s="144"/>
      <c r="Q249" s="144"/>
      <c r="R249" s="144"/>
      <c r="S249" s="144"/>
      <c r="T249" s="144"/>
      <c r="U249" s="144"/>
      <c r="V249" s="144"/>
      <c r="W249" s="144"/>
      <c r="X249" s="144"/>
      <c r="Y249" s="144"/>
      <c r="Z249" s="144">
        <v>-207181</v>
      </c>
      <c r="AA249" s="144">
        <v>-424231</v>
      </c>
      <c r="AB249" s="144">
        <v>-424440</v>
      </c>
      <c r="AC249" s="144">
        <v>0</v>
      </c>
      <c r="AD249" s="144">
        <v>-5052</v>
      </c>
      <c r="AE249" s="144">
        <v>-5052</v>
      </c>
      <c r="AF249" s="144">
        <v>-5068</v>
      </c>
      <c r="AG249" s="144">
        <v>-48</v>
      </c>
      <c r="AH249" s="144">
        <v>0</v>
      </c>
      <c r="AI249" s="144"/>
      <c r="AJ249" s="144">
        <f t="shared" si="134"/>
        <v>0</v>
      </c>
      <c r="AK249" s="144">
        <f t="shared" si="134"/>
        <v>0</v>
      </c>
      <c r="AL249" s="144">
        <f t="shared" si="134"/>
        <v>0</v>
      </c>
      <c r="AM249" s="144">
        <f t="shared" si="135"/>
        <v>0</v>
      </c>
      <c r="AN249" s="144">
        <f t="shared" si="136"/>
        <v>0</v>
      </c>
      <c r="AO249" s="144">
        <f t="shared" si="136"/>
        <v>-424440</v>
      </c>
      <c r="AP249" s="144">
        <f t="shared" si="136"/>
        <v>-5068</v>
      </c>
    </row>
    <row r="250" spans="3:42" s="50" customFormat="1" ht="18">
      <c r="C250" s="145" t="s">
        <v>213</v>
      </c>
      <c r="D250" s="145" t="s">
        <v>564</v>
      </c>
      <c r="E250" s="144">
        <v>0</v>
      </c>
      <c r="F250" s="144">
        <v>0</v>
      </c>
      <c r="G250" s="144">
        <v>0</v>
      </c>
      <c r="H250" s="144">
        <v>0</v>
      </c>
      <c r="I250" s="144">
        <v>0</v>
      </c>
      <c r="J250" s="144">
        <v>5000</v>
      </c>
      <c r="K250" s="144">
        <v>13000</v>
      </c>
      <c r="L250" s="144">
        <v>13000</v>
      </c>
      <c r="M250" s="144">
        <v>0</v>
      </c>
      <c r="N250" s="144">
        <v>0</v>
      </c>
      <c r="O250" s="144">
        <v>0</v>
      </c>
      <c r="P250" s="144">
        <v>0</v>
      </c>
      <c r="Q250" s="144">
        <v>0</v>
      </c>
      <c r="R250" s="144">
        <v>0</v>
      </c>
      <c r="S250" s="144">
        <v>0</v>
      </c>
      <c r="T250" s="144">
        <v>0</v>
      </c>
      <c r="U250" s="144">
        <v>0</v>
      </c>
      <c r="V250" s="144">
        <v>0</v>
      </c>
      <c r="W250" s="144">
        <v>0</v>
      </c>
      <c r="X250" s="144">
        <v>0</v>
      </c>
      <c r="Y250" s="144">
        <v>0</v>
      </c>
      <c r="Z250" s="144">
        <v>0</v>
      </c>
      <c r="AA250" s="144">
        <v>0</v>
      </c>
      <c r="AB250" s="144">
        <v>0</v>
      </c>
      <c r="AC250" s="144">
        <v>0</v>
      </c>
      <c r="AD250" s="144">
        <v>0</v>
      </c>
      <c r="AE250" s="144">
        <v>0</v>
      </c>
      <c r="AF250" s="144">
        <v>0</v>
      </c>
      <c r="AG250" s="144">
        <v>0</v>
      </c>
      <c r="AH250" s="144">
        <v>0</v>
      </c>
      <c r="AI250" s="144"/>
      <c r="AJ250" s="144">
        <f t="shared" si="134"/>
        <v>0</v>
      </c>
      <c r="AK250" s="144">
        <f t="shared" si="134"/>
        <v>13000</v>
      </c>
      <c r="AL250" s="144">
        <f t="shared" si="134"/>
        <v>0</v>
      </c>
      <c r="AM250" s="144">
        <f t="shared" si="135"/>
        <v>0</v>
      </c>
      <c r="AN250" s="144">
        <f t="shared" si="136"/>
        <v>0</v>
      </c>
      <c r="AO250" s="144">
        <f t="shared" si="136"/>
        <v>0</v>
      </c>
      <c r="AP250" s="144">
        <f t="shared" si="136"/>
        <v>0</v>
      </c>
    </row>
    <row r="251" spans="3:42" s="50" customFormat="1" ht="18">
      <c r="C251" s="145" t="s">
        <v>407</v>
      </c>
      <c r="D251" s="145" t="s">
        <v>565</v>
      </c>
      <c r="E251" s="144">
        <v>0</v>
      </c>
      <c r="F251" s="144">
        <v>0</v>
      </c>
      <c r="G251" s="144">
        <v>0</v>
      </c>
      <c r="H251" s="144">
        <v>0</v>
      </c>
      <c r="I251" s="144">
        <v>0</v>
      </c>
      <c r="J251" s="144">
        <v>0</v>
      </c>
      <c r="K251" s="144">
        <v>0</v>
      </c>
      <c r="L251" s="144">
        <v>334678</v>
      </c>
      <c r="M251" s="144">
        <v>0</v>
      </c>
      <c r="N251" s="144">
        <v>0</v>
      </c>
      <c r="O251" s="144">
        <v>427500</v>
      </c>
      <c r="P251" s="144">
        <v>427500</v>
      </c>
      <c r="Q251" s="144">
        <v>0</v>
      </c>
      <c r="R251" s="144">
        <v>0</v>
      </c>
      <c r="S251" s="144">
        <v>0</v>
      </c>
      <c r="T251" s="144">
        <v>0</v>
      </c>
      <c r="U251" s="144">
        <v>0</v>
      </c>
      <c r="V251" s="144">
        <v>0</v>
      </c>
      <c r="W251" s="144">
        <v>0</v>
      </c>
      <c r="X251" s="144">
        <v>0</v>
      </c>
      <c r="Y251" s="144">
        <v>0</v>
      </c>
      <c r="Z251" s="144">
        <v>0</v>
      </c>
      <c r="AA251" s="144">
        <v>0</v>
      </c>
      <c r="AB251" s="144">
        <v>0</v>
      </c>
      <c r="AC251" s="144">
        <v>0</v>
      </c>
      <c r="AD251" s="144">
        <v>167022</v>
      </c>
      <c r="AE251" s="144">
        <v>167304</v>
      </c>
      <c r="AF251" s="144">
        <v>167316</v>
      </c>
      <c r="AG251" s="144">
        <v>0</v>
      </c>
      <c r="AH251" s="144">
        <v>0</v>
      </c>
      <c r="AI251" s="144"/>
      <c r="AJ251" s="144">
        <f t="shared" si="134"/>
        <v>0</v>
      </c>
      <c r="AK251" s="144">
        <f t="shared" si="134"/>
        <v>334678</v>
      </c>
      <c r="AL251" s="144">
        <f t="shared" si="134"/>
        <v>427500</v>
      </c>
      <c r="AM251" s="144">
        <f t="shared" si="135"/>
        <v>0</v>
      </c>
      <c r="AN251" s="144">
        <f t="shared" si="136"/>
        <v>0</v>
      </c>
      <c r="AO251" s="144">
        <f t="shared" si="136"/>
        <v>0</v>
      </c>
      <c r="AP251" s="144">
        <f t="shared" si="136"/>
        <v>167316</v>
      </c>
    </row>
    <row r="252" spans="3:42" s="50" customFormat="1" ht="18">
      <c r="C252" s="145" t="s">
        <v>209</v>
      </c>
      <c r="D252" s="145" t="s">
        <v>244</v>
      </c>
      <c r="E252" s="144">
        <v>0</v>
      </c>
      <c r="F252" s="144">
        <v>0</v>
      </c>
      <c r="G252" s="144">
        <v>0</v>
      </c>
      <c r="H252" s="144">
        <v>0</v>
      </c>
      <c r="I252" s="144">
        <v>0</v>
      </c>
      <c r="J252" s="144">
        <v>0</v>
      </c>
      <c r="K252" s="144">
        <v>-3557</v>
      </c>
      <c r="L252" s="144">
        <v>-26490</v>
      </c>
      <c r="M252" s="144">
        <v>0</v>
      </c>
      <c r="N252" s="144">
        <v>0</v>
      </c>
      <c r="O252" s="144">
        <v>-23068</v>
      </c>
      <c r="P252" s="144">
        <v>-23432</v>
      </c>
      <c r="Q252" s="144">
        <v>0</v>
      </c>
      <c r="R252" s="144">
        <v>0</v>
      </c>
      <c r="S252" s="144">
        <v>0</v>
      </c>
      <c r="T252" s="144">
        <v>0</v>
      </c>
      <c r="U252" s="144">
        <v>0</v>
      </c>
      <c r="V252" s="144">
        <v>0</v>
      </c>
      <c r="W252" s="144">
        <v>0</v>
      </c>
      <c r="X252" s="144">
        <v>0</v>
      </c>
      <c r="Y252" s="144">
        <v>0</v>
      </c>
      <c r="Z252" s="144">
        <v>0</v>
      </c>
      <c r="AA252" s="144">
        <v>0</v>
      </c>
      <c r="AB252" s="144">
        <v>0</v>
      </c>
      <c r="AC252" s="144">
        <v>0</v>
      </c>
      <c r="AD252" s="144">
        <v>0</v>
      </c>
      <c r="AE252" s="144">
        <v>0</v>
      </c>
      <c r="AF252" s="144">
        <v>0</v>
      </c>
      <c r="AG252" s="144">
        <v>0</v>
      </c>
      <c r="AH252" s="144">
        <v>0</v>
      </c>
      <c r="AI252" s="144"/>
      <c r="AJ252" s="144">
        <f t="shared" si="134"/>
        <v>0</v>
      </c>
      <c r="AK252" s="144">
        <f t="shared" si="134"/>
        <v>-26490</v>
      </c>
      <c r="AL252" s="144">
        <f t="shared" si="134"/>
        <v>-23432</v>
      </c>
      <c r="AM252" s="144">
        <f t="shared" si="135"/>
        <v>0</v>
      </c>
      <c r="AN252" s="144">
        <f t="shared" si="136"/>
        <v>0</v>
      </c>
      <c r="AO252" s="144">
        <f t="shared" si="136"/>
        <v>0</v>
      </c>
      <c r="AP252" s="144">
        <f t="shared" si="136"/>
        <v>0</v>
      </c>
    </row>
    <row r="253" spans="3:42" s="50" customFormat="1" ht="18">
      <c r="C253" s="145" t="s">
        <v>214</v>
      </c>
      <c r="D253" s="145" t="s">
        <v>566</v>
      </c>
      <c r="E253" s="144">
        <v>0</v>
      </c>
      <c r="F253" s="144">
        <v>0</v>
      </c>
      <c r="G253" s="144">
        <v>0</v>
      </c>
      <c r="H253" s="144">
        <v>0</v>
      </c>
      <c r="I253" s="144">
        <v>0</v>
      </c>
      <c r="J253" s="144">
        <v>0</v>
      </c>
      <c r="K253" s="144">
        <v>0</v>
      </c>
      <c r="L253" s="144">
        <v>-125</v>
      </c>
      <c r="M253" s="144">
        <v>0</v>
      </c>
      <c r="N253" s="144">
        <v>0</v>
      </c>
      <c r="O253" s="144">
        <v>0</v>
      </c>
      <c r="P253" s="144">
        <v>0</v>
      </c>
      <c r="Q253" s="144">
        <v>0</v>
      </c>
      <c r="R253" s="144">
        <v>0</v>
      </c>
      <c r="S253" s="144">
        <v>0</v>
      </c>
      <c r="T253" s="144">
        <v>0</v>
      </c>
      <c r="U253" s="144">
        <v>0</v>
      </c>
      <c r="V253" s="144">
        <v>0</v>
      </c>
      <c r="W253" s="144">
        <v>0</v>
      </c>
      <c r="X253" s="144">
        <v>0</v>
      </c>
      <c r="Y253" s="144">
        <v>0</v>
      </c>
      <c r="Z253" s="144">
        <v>0</v>
      </c>
      <c r="AA253" s="144">
        <v>0</v>
      </c>
      <c r="AB253" s="144">
        <v>0</v>
      </c>
      <c r="AC253" s="144">
        <v>0</v>
      </c>
      <c r="AD253" s="144">
        <v>0</v>
      </c>
      <c r="AE253" s="144">
        <v>0</v>
      </c>
      <c r="AF253" s="144">
        <v>0</v>
      </c>
      <c r="AG253" s="144">
        <v>0</v>
      </c>
      <c r="AH253" s="144">
        <v>0</v>
      </c>
      <c r="AI253" s="144"/>
      <c r="AJ253" s="144">
        <f t="shared" si="134"/>
        <v>0</v>
      </c>
      <c r="AK253" s="144">
        <f t="shared" si="134"/>
        <v>-125</v>
      </c>
      <c r="AL253" s="144">
        <f t="shared" si="134"/>
        <v>0</v>
      </c>
      <c r="AM253" s="144">
        <f t="shared" si="135"/>
        <v>0</v>
      </c>
      <c r="AN253" s="144">
        <f t="shared" si="136"/>
        <v>0</v>
      </c>
      <c r="AO253" s="144">
        <f t="shared" si="136"/>
        <v>0</v>
      </c>
      <c r="AP253" s="144">
        <f t="shared" si="136"/>
        <v>0</v>
      </c>
    </row>
    <row r="254" spans="3:42" s="50" customFormat="1" ht="18">
      <c r="C254" s="145" t="s">
        <v>122</v>
      </c>
      <c r="D254" s="145" t="s">
        <v>530</v>
      </c>
      <c r="E254" s="144">
        <v>0</v>
      </c>
      <c r="F254" s="144">
        <v>0</v>
      </c>
      <c r="G254" s="144">
        <v>0</v>
      </c>
      <c r="H254" s="144">
        <v>0</v>
      </c>
      <c r="I254" s="144">
        <v>0</v>
      </c>
      <c r="J254" s="144">
        <v>0</v>
      </c>
      <c r="K254" s="144">
        <v>0</v>
      </c>
      <c r="L254" s="144">
        <v>0</v>
      </c>
      <c r="M254" s="144">
        <v>0</v>
      </c>
      <c r="N254" s="144">
        <v>0</v>
      </c>
      <c r="O254" s="144">
        <v>-4985</v>
      </c>
      <c r="P254" s="144">
        <v>-10989</v>
      </c>
      <c r="Q254" s="144">
        <v>0</v>
      </c>
      <c r="R254" s="144">
        <v>0</v>
      </c>
      <c r="S254" s="144">
        <v>0</v>
      </c>
      <c r="T254" s="144">
        <v>0</v>
      </c>
      <c r="U254" s="144">
        <v>0</v>
      </c>
      <c r="V254" s="144">
        <v>0</v>
      </c>
      <c r="W254" s="144">
        <v>0</v>
      </c>
      <c r="X254" s="144">
        <v>0</v>
      </c>
      <c r="Y254" s="144">
        <v>0</v>
      </c>
      <c r="Z254" s="144">
        <v>0</v>
      </c>
      <c r="AA254" s="144">
        <v>0</v>
      </c>
      <c r="AB254" s="144">
        <v>0</v>
      </c>
      <c r="AC254" s="144">
        <v>0</v>
      </c>
      <c r="AD254" s="144">
        <v>0</v>
      </c>
      <c r="AE254" s="144">
        <v>0</v>
      </c>
      <c r="AF254" s="144">
        <v>0</v>
      </c>
      <c r="AG254" s="144">
        <v>0</v>
      </c>
      <c r="AH254" s="144">
        <v>0</v>
      </c>
      <c r="AI254" s="144"/>
      <c r="AJ254" s="144">
        <f t="shared" si="134"/>
        <v>0</v>
      </c>
      <c r="AK254" s="144">
        <f t="shared" si="134"/>
        <v>0</v>
      </c>
      <c r="AL254" s="144">
        <f t="shared" si="134"/>
        <v>-10989</v>
      </c>
      <c r="AM254" s="144">
        <f t="shared" si="135"/>
        <v>0</v>
      </c>
      <c r="AN254" s="144">
        <f t="shared" si="136"/>
        <v>0</v>
      </c>
      <c r="AO254" s="144">
        <f t="shared" si="136"/>
        <v>0</v>
      </c>
      <c r="AP254" s="144">
        <f t="shared" si="136"/>
        <v>0</v>
      </c>
    </row>
    <row r="255" spans="3:42" s="50" customFormat="1" ht="18">
      <c r="C255" s="145" t="s">
        <v>196</v>
      </c>
      <c r="D255" s="145" t="s">
        <v>596</v>
      </c>
      <c r="E255" s="144">
        <v>0</v>
      </c>
      <c r="F255" s="144">
        <v>0</v>
      </c>
      <c r="G255" s="144">
        <v>-2</v>
      </c>
      <c r="H255" s="144">
        <v>0</v>
      </c>
      <c r="I255" s="144">
        <v>0</v>
      </c>
      <c r="J255" s="144">
        <v>-56</v>
      </c>
      <c r="K255" s="144">
        <v>-125</v>
      </c>
      <c r="L255" s="144">
        <v>0</v>
      </c>
      <c r="M255" s="144">
        <v>0</v>
      </c>
      <c r="N255" s="144">
        <v>0</v>
      </c>
      <c r="O255" s="144">
        <v>0</v>
      </c>
      <c r="P255" s="144"/>
      <c r="Q255" s="144">
        <v>0</v>
      </c>
      <c r="R255" s="144">
        <v>-404</v>
      </c>
      <c r="S255" s="144">
        <v>-405</v>
      </c>
      <c r="T255" s="144">
        <v>-405</v>
      </c>
      <c r="U255" s="144">
        <v>0</v>
      </c>
      <c r="V255" s="144">
        <v>0</v>
      </c>
      <c r="W255" s="144">
        <v>0</v>
      </c>
      <c r="X255" s="144">
        <v>0</v>
      </c>
      <c r="Y255" s="144">
        <v>0</v>
      </c>
      <c r="Z255" s="144">
        <v>0</v>
      </c>
      <c r="AA255" s="144">
        <v>0</v>
      </c>
      <c r="AB255" s="144">
        <v>0</v>
      </c>
      <c r="AC255" s="144">
        <v>0</v>
      </c>
      <c r="AD255" s="144">
        <v>0</v>
      </c>
      <c r="AE255" s="144">
        <v>0</v>
      </c>
      <c r="AF255" s="144">
        <v>0</v>
      </c>
      <c r="AG255" s="144">
        <v>0</v>
      </c>
      <c r="AH255" s="144">
        <v>0</v>
      </c>
      <c r="AI255" s="144"/>
      <c r="AJ255" s="144">
        <f t="shared" si="134"/>
        <v>0</v>
      </c>
      <c r="AK255" s="144">
        <f t="shared" si="134"/>
        <v>0</v>
      </c>
      <c r="AL255" s="144">
        <f t="shared" si="134"/>
        <v>0</v>
      </c>
      <c r="AM255" s="144">
        <f t="shared" si="135"/>
        <v>-405</v>
      </c>
      <c r="AN255" s="144">
        <f t="shared" si="136"/>
        <v>0</v>
      </c>
      <c r="AO255" s="144">
        <f t="shared" si="136"/>
        <v>0</v>
      </c>
      <c r="AP255" s="144">
        <f t="shared" si="136"/>
        <v>0</v>
      </c>
    </row>
    <row r="256" spans="3:42" s="50" customFormat="1" ht="18">
      <c r="C256" s="145" t="s">
        <v>218</v>
      </c>
      <c r="D256" s="145" t="s">
        <v>567</v>
      </c>
      <c r="E256" s="144">
        <v>0</v>
      </c>
      <c r="F256" s="144">
        <v>0</v>
      </c>
      <c r="G256" s="144">
        <v>0</v>
      </c>
      <c r="H256" s="144">
        <v>-43</v>
      </c>
      <c r="I256" s="144">
        <v>0</v>
      </c>
      <c r="J256" s="144">
        <v>0</v>
      </c>
      <c r="K256" s="144">
        <v>0</v>
      </c>
      <c r="L256" s="144">
        <v>0</v>
      </c>
      <c r="M256" s="144">
        <v>0</v>
      </c>
      <c r="N256" s="144">
        <v>0</v>
      </c>
      <c r="O256" s="144">
        <v>0</v>
      </c>
      <c r="P256" s="144">
        <v>-4235</v>
      </c>
      <c r="Q256" s="144">
        <v>0</v>
      </c>
      <c r="R256" s="144">
        <v>0</v>
      </c>
      <c r="S256" s="144">
        <v>0</v>
      </c>
      <c r="T256" s="144">
        <v>0</v>
      </c>
      <c r="U256" s="144">
        <v>0</v>
      </c>
      <c r="V256" s="144">
        <v>0</v>
      </c>
      <c r="W256" s="144">
        <v>0</v>
      </c>
      <c r="X256" s="144">
        <v>0</v>
      </c>
      <c r="Y256" s="144">
        <v>0</v>
      </c>
      <c r="Z256" s="144">
        <v>0</v>
      </c>
      <c r="AA256" s="144">
        <v>0</v>
      </c>
      <c r="AB256" s="144">
        <v>0</v>
      </c>
      <c r="AC256" s="144">
        <v>0</v>
      </c>
      <c r="AD256" s="144">
        <v>0</v>
      </c>
      <c r="AE256" s="144">
        <v>0</v>
      </c>
      <c r="AF256" s="144">
        <v>0</v>
      </c>
      <c r="AG256" s="144">
        <v>0</v>
      </c>
      <c r="AH256" s="144">
        <v>0</v>
      </c>
      <c r="AI256" s="144"/>
      <c r="AJ256" s="144">
        <f t="shared" si="134"/>
        <v>-43</v>
      </c>
      <c r="AK256" s="144">
        <f t="shared" si="134"/>
        <v>0</v>
      </c>
      <c r="AL256" s="144">
        <f t="shared" si="134"/>
        <v>-4235</v>
      </c>
      <c r="AM256" s="144">
        <f t="shared" si="135"/>
        <v>0</v>
      </c>
      <c r="AN256" s="144">
        <f t="shared" si="136"/>
        <v>0</v>
      </c>
      <c r="AO256" s="144">
        <f t="shared" si="136"/>
        <v>0</v>
      </c>
      <c r="AP256" s="144">
        <f t="shared" si="136"/>
        <v>0</v>
      </c>
    </row>
    <row r="257" spans="3:42" s="50" customFormat="1" ht="18">
      <c r="C257" s="145" t="s">
        <v>362</v>
      </c>
      <c r="D257" s="145" t="s">
        <v>361</v>
      </c>
      <c r="E257" s="144">
        <v>0</v>
      </c>
      <c r="F257" s="144">
        <v>0</v>
      </c>
      <c r="G257" s="144">
        <v>0</v>
      </c>
      <c r="H257" s="144">
        <v>0</v>
      </c>
      <c r="I257" s="144">
        <v>0</v>
      </c>
      <c r="J257" s="144">
        <v>0</v>
      </c>
      <c r="K257" s="144">
        <v>0</v>
      </c>
      <c r="L257" s="144">
        <v>0</v>
      </c>
      <c r="M257" s="144">
        <v>0</v>
      </c>
      <c r="N257" s="144">
        <v>-4349</v>
      </c>
      <c r="O257" s="144">
        <v>-4665</v>
      </c>
      <c r="P257" s="144">
        <v>-4665</v>
      </c>
      <c r="Q257" s="144">
        <v>0</v>
      </c>
      <c r="R257" s="144">
        <v>-2</v>
      </c>
      <c r="S257" s="144">
        <v>-2</v>
      </c>
      <c r="T257" s="144">
        <v>-2</v>
      </c>
      <c r="U257" s="144">
        <v>0</v>
      </c>
      <c r="V257" s="144">
        <v>0</v>
      </c>
      <c r="W257" s="144">
        <v>0</v>
      </c>
      <c r="X257" s="144">
        <v>0</v>
      </c>
      <c r="Y257" s="144">
        <v>0</v>
      </c>
      <c r="Z257" s="144">
        <v>-5</v>
      </c>
      <c r="AA257" s="144">
        <v>-5</v>
      </c>
      <c r="AB257" s="144">
        <v>-10</v>
      </c>
      <c r="AC257" s="144">
        <v>0</v>
      </c>
      <c r="AD257" s="144">
        <v>0</v>
      </c>
      <c r="AE257" s="144">
        <v>0</v>
      </c>
      <c r="AF257" s="144">
        <v>0</v>
      </c>
      <c r="AG257" s="144">
        <v>0</v>
      </c>
      <c r="AH257" s="144">
        <v>0</v>
      </c>
      <c r="AI257" s="144"/>
      <c r="AJ257" s="144">
        <f t="shared" si="134"/>
        <v>0</v>
      </c>
      <c r="AK257" s="144">
        <f t="shared" si="134"/>
        <v>0</v>
      </c>
      <c r="AL257" s="144">
        <f t="shared" si="134"/>
        <v>-4665</v>
      </c>
      <c r="AM257" s="144">
        <f t="shared" si="135"/>
        <v>-2</v>
      </c>
      <c r="AN257" s="144">
        <f t="shared" si="136"/>
        <v>0</v>
      </c>
      <c r="AO257" s="144">
        <f t="shared" si="136"/>
        <v>-10</v>
      </c>
      <c r="AP257" s="144">
        <f t="shared" si="136"/>
        <v>0</v>
      </c>
    </row>
    <row r="258" spans="3:42" s="50" customFormat="1" ht="18">
      <c r="C258" s="145" t="s">
        <v>359</v>
      </c>
      <c r="D258" s="145" t="s">
        <v>597</v>
      </c>
      <c r="E258" s="144">
        <v>0</v>
      </c>
      <c r="F258" s="144">
        <v>0</v>
      </c>
      <c r="G258" s="144">
        <v>0</v>
      </c>
      <c r="H258" s="144">
        <v>0</v>
      </c>
      <c r="I258" s="144">
        <v>0</v>
      </c>
      <c r="J258" s="144">
        <v>0</v>
      </c>
      <c r="K258" s="144">
        <v>0</v>
      </c>
      <c r="L258" s="144">
        <v>0</v>
      </c>
      <c r="M258" s="144">
        <v>0</v>
      </c>
      <c r="N258" s="144">
        <v>0</v>
      </c>
      <c r="O258" s="144">
        <v>0</v>
      </c>
      <c r="P258" s="144">
        <v>0</v>
      </c>
      <c r="Q258" s="144">
        <v>0</v>
      </c>
      <c r="R258" s="144">
        <v>0</v>
      </c>
      <c r="S258" s="144">
        <v>0</v>
      </c>
      <c r="T258" s="144">
        <v>0</v>
      </c>
      <c r="U258" s="144">
        <v>0</v>
      </c>
      <c r="V258" s="144">
        <v>0</v>
      </c>
      <c r="W258" s="144">
        <v>0</v>
      </c>
      <c r="X258" s="144">
        <v>0</v>
      </c>
      <c r="Y258" s="144">
        <v>0</v>
      </c>
      <c r="Z258" s="144">
        <v>0</v>
      </c>
      <c r="AA258" s="144">
        <v>0</v>
      </c>
      <c r="AB258" s="144">
        <v>0</v>
      </c>
      <c r="AC258" s="144">
        <v>0</v>
      </c>
      <c r="AD258" s="144">
        <v>0</v>
      </c>
      <c r="AE258" s="144">
        <v>0</v>
      </c>
      <c r="AF258" s="144">
        <v>0</v>
      </c>
      <c r="AG258" s="144">
        <v>0</v>
      </c>
      <c r="AH258" s="144">
        <v>0</v>
      </c>
      <c r="AI258" s="144"/>
      <c r="AJ258" s="144"/>
      <c r="AK258" s="144">
        <f t="shared" si="134"/>
        <v>0</v>
      </c>
      <c r="AL258" s="144">
        <f t="shared" si="134"/>
        <v>0</v>
      </c>
      <c r="AM258" s="144">
        <f t="shared" si="135"/>
        <v>0</v>
      </c>
      <c r="AN258" s="144">
        <f t="shared" si="136"/>
        <v>0</v>
      </c>
      <c r="AO258" s="144">
        <f t="shared" si="136"/>
        <v>0</v>
      </c>
      <c r="AP258" s="144">
        <f t="shared" si="136"/>
        <v>0</v>
      </c>
    </row>
    <row r="259" spans="3:42" s="47" customFormat="1" ht="6" customHeight="1">
      <c r="E259" s="139"/>
      <c r="F259" s="139"/>
      <c r="G259" s="139"/>
      <c r="H259" s="139"/>
      <c r="I259" s="139"/>
      <c r="J259" s="139"/>
      <c r="K259" s="139"/>
      <c r="L259" s="139"/>
      <c r="M259" s="139"/>
      <c r="N259" s="139"/>
      <c r="O259" s="139"/>
      <c r="P259" s="139"/>
      <c r="Q259" s="144"/>
      <c r="R259" s="139"/>
      <c r="S259" s="139"/>
      <c r="T259" s="139"/>
      <c r="U259" s="139"/>
      <c r="V259" s="139"/>
      <c r="W259" s="139"/>
      <c r="X259" s="139"/>
      <c r="Y259" s="139"/>
      <c r="Z259" s="139"/>
      <c r="AA259" s="139"/>
      <c r="AB259" s="139"/>
      <c r="AC259" s="139"/>
      <c r="AD259" s="139"/>
      <c r="AE259" s="139"/>
      <c r="AF259" s="139"/>
      <c r="AG259" s="139"/>
      <c r="AH259" s="139"/>
      <c r="AI259" s="139"/>
      <c r="AJ259" s="139"/>
      <c r="AK259" s="139"/>
      <c r="AL259" s="139"/>
      <c r="AM259" s="139"/>
      <c r="AN259" s="139"/>
      <c r="AO259" s="139"/>
      <c r="AP259" s="139"/>
    </row>
    <row r="260" spans="3:42" s="62" customFormat="1" ht="18">
      <c r="C260" s="200" t="s">
        <v>495</v>
      </c>
      <c r="D260" s="200" t="s">
        <v>569</v>
      </c>
      <c r="E260" s="202">
        <f t="shared" ref="E260:Y260" si="137">SUM(E248:E258)</f>
        <v>0</v>
      </c>
      <c r="F260" s="202">
        <f t="shared" si="137"/>
        <v>0</v>
      </c>
      <c r="G260" s="202">
        <f t="shared" si="137"/>
        <v>-1002</v>
      </c>
      <c r="H260" s="202">
        <f t="shared" si="137"/>
        <v>-1407</v>
      </c>
      <c r="I260" s="202">
        <f t="shared" si="137"/>
        <v>-362</v>
      </c>
      <c r="J260" s="202">
        <f t="shared" si="137"/>
        <v>4166</v>
      </c>
      <c r="K260" s="202">
        <f t="shared" si="137"/>
        <v>8264</v>
      </c>
      <c r="L260" s="202">
        <f t="shared" si="137"/>
        <v>307096</v>
      </c>
      <c r="M260" s="202">
        <f t="shared" si="137"/>
        <v>-107</v>
      </c>
      <c r="N260" s="202">
        <f t="shared" si="137"/>
        <v>-4558</v>
      </c>
      <c r="O260" s="202">
        <f t="shared" si="137"/>
        <v>394389</v>
      </c>
      <c r="P260" s="202">
        <f t="shared" si="137"/>
        <v>383607</v>
      </c>
      <c r="Q260" s="202">
        <f t="shared" si="137"/>
        <v>-173</v>
      </c>
      <c r="R260" s="202">
        <f t="shared" si="137"/>
        <v>-747</v>
      </c>
      <c r="S260" s="202">
        <f t="shared" si="137"/>
        <v>-927</v>
      </c>
      <c r="T260" s="202">
        <f t="shared" si="137"/>
        <v>-927</v>
      </c>
      <c r="U260" s="202">
        <f t="shared" si="137"/>
        <v>0</v>
      </c>
      <c r="V260" s="202">
        <f t="shared" si="137"/>
        <v>0</v>
      </c>
      <c r="W260" s="202">
        <f t="shared" si="137"/>
        <v>0</v>
      </c>
      <c r="X260" s="202">
        <f t="shared" si="137"/>
        <v>0</v>
      </c>
      <c r="Y260" s="202">
        <f t="shared" si="137"/>
        <v>0</v>
      </c>
      <c r="Z260" s="202">
        <f>SUM(Z248:Z258)</f>
        <v>-207186</v>
      </c>
      <c r="AA260" s="202">
        <f t="shared" ref="AA260:AH260" si="138">SUM(AA248:AA258)</f>
        <v>-424236</v>
      </c>
      <c r="AB260" s="202">
        <f t="shared" si="138"/>
        <v>-424450</v>
      </c>
      <c r="AC260" s="202">
        <f t="shared" si="138"/>
        <v>0</v>
      </c>
      <c r="AD260" s="202">
        <f t="shared" si="138"/>
        <v>161970</v>
      </c>
      <c r="AE260" s="202">
        <f t="shared" ref="AE260" si="139">SUM(AE248:AE258)</f>
        <v>162252</v>
      </c>
      <c r="AF260" s="202">
        <f t="shared" si="138"/>
        <v>162248</v>
      </c>
      <c r="AG260" s="202">
        <f t="shared" si="138"/>
        <v>-48</v>
      </c>
      <c r="AH260" s="202">
        <f t="shared" si="138"/>
        <v>0</v>
      </c>
      <c r="AI260" s="143"/>
      <c r="AJ260" s="202">
        <f>SUMIFS($E260:$R260,$E$4:$R$4,AJ$6)</f>
        <v>-1407</v>
      </c>
      <c r="AK260" s="202">
        <f>SUMIFS($E260:$R260,$E$4:$R$4,AK$6)</f>
        <v>307096</v>
      </c>
      <c r="AL260" s="202">
        <f>SUMIFS($E260:$R260,$E$4:$R$4,AL$6)</f>
        <v>383607</v>
      </c>
      <c r="AM260" s="202">
        <f>SUMIFS($E260:$T260,$E$4:$T$4,AM$6)</f>
        <v>-927</v>
      </c>
      <c r="AN260" s="202">
        <f>SUMIFS($E260:$AI260,$E$4:$AI$4,AN$6)</f>
        <v>0</v>
      </c>
      <c r="AO260" s="202">
        <f>SUMIFS($E260:$AI260,$E$4:$AI$4,AO$6)</f>
        <v>-424450</v>
      </c>
      <c r="AP260" s="202">
        <f>SUMIFS($E260:$AI260,$E$4:$AI$4,AP$6)</f>
        <v>162248</v>
      </c>
    </row>
    <row r="261" spans="3:42" s="47" customFormat="1" ht="6" customHeight="1">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c r="AB261" s="139"/>
      <c r="AC261" s="139"/>
      <c r="AD261" s="139"/>
      <c r="AE261" s="139"/>
      <c r="AF261" s="139"/>
      <c r="AG261" s="139"/>
      <c r="AH261" s="139"/>
      <c r="AI261" s="139"/>
      <c r="AJ261" s="139"/>
      <c r="AK261" s="139"/>
      <c r="AL261" s="139"/>
      <c r="AM261" s="139"/>
      <c r="AN261" s="139"/>
      <c r="AO261" s="139"/>
      <c r="AP261" s="139"/>
    </row>
    <row r="262" spans="3:42" s="50" customFormat="1" ht="18">
      <c r="C262" s="145" t="s">
        <v>198</v>
      </c>
      <c r="D262" s="145" t="s">
        <v>570</v>
      </c>
      <c r="E262" s="144">
        <v>0</v>
      </c>
      <c r="F262" s="144">
        <v>0</v>
      </c>
      <c r="G262" s="144">
        <v>0</v>
      </c>
      <c r="H262" s="144">
        <v>0</v>
      </c>
      <c r="I262" s="144">
        <v>0</v>
      </c>
      <c r="J262" s="144">
        <v>0</v>
      </c>
      <c r="K262" s="144">
        <v>0</v>
      </c>
      <c r="L262" s="144">
        <v>0</v>
      </c>
      <c r="M262" s="144">
        <v>0</v>
      </c>
      <c r="N262" s="144">
        <v>0</v>
      </c>
      <c r="O262" s="144">
        <v>0</v>
      </c>
      <c r="P262" s="144">
        <v>0</v>
      </c>
      <c r="Q262" s="144">
        <v>0</v>
      </c>
      <c r="R262" s="144">
        <v>0</v>
      </c>
      <c r="S262" s="144">
        <v>0</v>
      </c>
      <c r="T262" s="144">
        <v>0</v>
      </c>
      <c r="U262" s="144">
        <v>0</v>
      </c>
      <c r="V262" s="144">
        <v>0</v>
      </c>
      <c r="W262" s="144">
        <v>0</v>
      </c>
      <c r="X262" s="144">
        <v>0</v>
      </c>
      <c r="Y262" s="144">
        <v>0</v>
      </c>
      <c r="Z262" s="144">
        <v>0</v>
      </c>
      <c r="AA262" s="144">
        <v>0</v>
      </c>
      <c r="AB262" s="144">
        <v>0</v>
      </c>
      <c r="AC262" s="144">
        <v>0</v>
      </c>
      <c r="AD262" s="144">
        <v>0</v>
      </c>
      <c r="AE262" s="144"/>
      <c r="AF262" s="144"/>
      <c r="AG262" s="144">
        <v>0</v>
      </c>
      <c r="AH262" s="144">
        <v>0</v>
      </c>
      <c r="AI262" s="144"/>
      <c r="AJ262" s="144">
        <f>SUMIFS($E262:$R262,$E$4:$R$4,AJ$6)</f>
        <v>0</v>
      </c>
      <c r="AK262" s="144">
        <f>SUMIFS($E262:$R262,$E$4:$R$4,AK$6)</f>
        <v>0</v>
      </c>
      <c r="AL262" s="144">
        <f>SUMIFS($E262:$R262,$E$4:$R$4,AL$6)</f>
        <v>0</v>
      </c>
      <c r="AM262" s="144">
        <f>SUMIFS($E262:$T262,$E$4:$T$4,AM$6)</f>
        <v>0</v>
      </c>
      <c r="AN262" s="144">
        <f>SUMIFS($E262:$AI262,$E$4:$AI$4,AN$6)</f>
        <v>0</v>
      </c>
      <c r="AO262" s="144">
        <f>SUMIFS($E262:$AI262,$E$4:$AI$4,AO$6)</f>
        <v>0</v>
      </c>
      <c r="AP262" s="144">
        <f>SUMIFS($E262:$AI262,$E$4:$AI$4,AP$6)</f>
        <v>0</v>
      </c>
    </row>
    <row r="263" spans="3:42" s="47" customFormat="1" ht="6" customHeight="1">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c r="AB263" s="139"/>
      <c r="AC263" s="139"/>
      <c r="AD263" s="139"/>
      <c r="AE263" s="139"/>
      <c r="AF263" s="139"/>
      <c r="AG263" s="139"/>
      <c r="AH263" s="139"/>
      <c r="AI263" s="139"/>
      <c r="AJ263" s="139"/>
      <c r="AK263" s="139"/>
      <c r="AL263" s="139"/>
      <c r="AM263" s="139"/>
      <c r="AN263" s="139"/>
      <c r="AO263" s="139"/>
      <c r="AP263" s="139"/>
    </row>
    <row r="264" spans="3:42" s="62" customFormat="1" ht="18">
      <c r="C264" s="210" t="s">
        <v>199</v>
      </c>
      <c r="D264" s="210" t="s">
        <v>235</v>
      </c>
      <c r="E264" s="212">
        <f t="shared" ref="E264:R264" si="140">E262+E260+E245+E215</f>
        <v>0</v>
      </c>
      <c r="F264" s="212">
        <f t="shared" si="140"/>
        <v>0</v>
      </c>
      <c r="G264" s="212">
        <f t="shared" si="140"/>
        <v>4160</v>
      </c>
      <c r="H264" s="212">
        <f t="shared" si="140"/>
        <v>-1146</v>
      </c>
      <c r="I264" s="212">
        <f t="shared" si="140"/>
        <v>4664</v>
      </c>
      <c r="J264" s="212">
        <f t="shared" si="140"/>
        <v>17006</v>
      </c>
      <c r="K264" s="212">
        <f t="shared" si="140"/>
        <v>22359</v>
      </c>
      <c r="L264" s="212">
        <f t="shared" si="140"/>
        <v>319447</v>
      </c>
      <c r="M264" s="212">
        <f t="shared" si="140"/>
        <v>-110196</v>
      </c>
      <c r="N264" s="212">
        <f t="shared" si="140"/>
        <v>-152783</v>
      </c>
      <c r="O264" s="212">
        <f t="shared" si="140"/>
        <v>218111</v>
      </c>
      <c r="P264" s="212">
        <f t="shared" si="140"/>
        <v>159828</v>
      </c>
      <c r="Q264" s="212">
        <f t="shared" si="140"/>
        <v>-8281</v>
      </c>
      <c r="R264" s="212">
        <f t="shared" si="140"/>
        <v>-172700</v>
      </c>
      <c r="S264" s="212">
        <f t="shared" ref="S264:AH264" si="141">S260+S245+S215</f>
        <v>-69598</v>
      </c>
      <c r="T264" s="212">
        <f t="shared" si="141"/>
        <v>-75589</v>
      </c>
      <c r="U264" s="212">
        <f t="shared" si="141"/>
        <v>-251613</v>
      </c>
      <c r="V264" s="212">
        <f t="shared" si="141"/>
        <v>-365461</v>
      </c>
      <c r="W264" s="212">
        <f t="shared" si="141"/>
        <v>-262593</v>
      </c>
      <c r="X264" s="212">
        <f t="shared" si="141"/>
        <v>-357738</v>
      </c>
      <c r="Y264" s="212">
        <f t="shared" si="141"/>
        <v>6168</v>
      </c>
      <c r="Z264" s="212">
        <f t="shared" si="141"/>
        <v>-2313</v>
      </c>
      <c r="AA264" s="212">
        <f t="shared" si="141"/>
        <v>-33253</v>
      </c>
      <c r="AB264" s="212">
        <f t="shared" si="141"/>
        <v>-29577</v>
      </c>
      <c r="AC264" s="212">
        <f t="shared" si="141"/>
        <v>33467</v>
      </c>
      <c r="AD264" s="212">
        <f t="shared" si="141"/>
        <v>32234</v>
      </c>
      <c r="AE264" s="212">
        <f t="shared" ref="AE264" si="142">AE260+AE245+AE215</f>
        <v>35504</v>
      </c>
      <c r="AF264" s="212">
        <f t="shared" si="141"/>
        <v>43806</v>
      </c>
      <c r="AG264" s="212">
        <f t="shared" si="141"/>
        <v>-7859</v>
      </c>
      <c r="AH264" s="212">
        <f t="shared" si="141"/>
        <v>-719</v>
      </c>
      <c r="AI264" s="143"/>
      <c r="AJ264" s="212">
        <f>SUMIFS($E264:$R264,$E$4:$R$4,AJ$6)</f>
        <v>-1146</v>
      </c>
      <c r="AK264" s="212">
        <f>SUMIFS($E264:$R264,$E$4:$R$4,AK$6)</f>
        <v>319447</v>
      </c>
      <c r="AL264" s="212">
        <f>SUMIFS($E264:$R264,$E$4:$R$4,AL$6)</f>
        <v>159828</v>
      </c>
      <c r="AM264" s="212">
        <f>SUMIFS($E264:$T264,$E$4:$T$4,AM$6)</f>
        <v>-75589</v>
      </c>
      <c r="AN264" s="212">
        <f>SUMIFS($E264:$AI264,$E$4:$AI$4,AN$6)</f>
        <v>-357738</v>
      </c>
      <c r="AO264" s="212">
        <f>SUMIFS($E264:$AI264,$E$4:$AI$4,AO$6)</f>
        <v>-29577</v>
      </c>
      <c r="AP264" s="212">
        <f>SUMIFS($E264:$AI264,$E$4:$AI$4,AP$6)</f>
        <v>43806</v>
      </c>
    </row>
    <row r="265" spans="3:42" s="47" customFormat="1" ht="18.600000000000001"/>
    <row r="266" spans="3:42" s="62" customFormat="1" ht="18">
      <c r="C266" s="141" t="s">
        <v>83</v>
      </c>
      <c r="D266" s="141" t="s">
        <v>139</v>
      </c>
      <c r="E266" s="143"/>
      <c r="F266" s="143"/>
      <c r="G266" s="143"/>
      <c r="H266" s="143"/>
      <c r="I266" s="143"/>
      <c r="J266" s="143"/>
      <c r="K266" s="143"/>
      <c r="L266" s="143"/>
      <c r="M266" s="143"/>
      <c r="N266" s="143"/>
      <c r="O266" s="143"/>
      <c r="P266" s="143"/>
      <c r="Q266" s="143"/>
      <c r="R266" s="143"/>
      <c r="S266" s="143"/>
      <c r="T266" s="143"/>
      <c r="U266" s="143"/>
      <c r="V266" s="143"/>
      <c r="W266" s="143"/>
      <c r="X266" s="143"/>
      <c r="Y266" s="143"/>
      <c r="Z266" s="143"/>
      <c r="AA266" s="143"/>
      <c r="AB266" s="143"/>
      <c r="AC266" s="143"/>
      <c r="AD266" s="143"/>
      <c r="AE266" s="143"/>
      <c r="AF266" s="143"/>
      <c r="AG266" s="143"/>
      <c r="AH266" s="143"/>
      <c r="AI266" s="143"/>
      <c r="AJ266" s="143"/>
      <c r="AK266" s="143"/>
      <c r="AL266" s="143"/>
      <c r="AM266" s="143"/>
      <c r="AN266" s="143"/>
      <c r="AO266" s="143"/>
      <c r="AP266" s="143"/>
    </row>
    <row r="267" spans="3:42" s="62" customFormat="1" ht="18">
      <c r="C267" s="157" t="s">
        <v>200</v>
      </c>
      <c r="D267" s="157" t="s">
        <v>236</v>
      </c>
      <c r="E267" s="143">
        <v>0</v>
      </c>
      <c r="F267" s="143">
        <v>0</v>
      </c>
      <c r="G267" s="143">
        <v>11127</v>
      </c>
      <c r="H267" s="143">
        <v>11127</v>
      </c>
      <c r="I267" s="143">
        <v>9981</v>
      </c>
      <c r="J267" s="143">
        <v>9981</v>
      </c>
      <c r="K267" s="143">
        <v>9981</v>
      </c>
      <c r="L267" s="143">
        <v>9981</v>
      </c>
      <c r="M267" s="143">
        <v>329428</v>
      </c>
      <c r="N267" s="143">
        <v>329428</v>
      </c>
      <c r="O267" s="143">
        <v>329428</v>
      </c>
      <c r="P267" s="143">
        <v>329428</v>
      </c>
      <c r="Q267" s="143">
        <v>489256</v>
      </c>
      <c r="R267" s="143">
        <v>489256</v>
      </c>
      <c r="S267" s="143">
        <f>P268</f>
        <v>489256</v>
      </c>
      <c r="T267" s="143">
        <f>P268</f>
        <v>489256</v>
      </c>
      <c r="U267" s="143">
        <f>$T$268</f>
        <v>413667</v>
      </c>
      <c r="V267" s="143">
        <f>$T$268</f>
        <v>413667</v>
      </c>
      <c r="W267" s="143">
        <f>$T$268</f>
        <v>413667</v>
      </c>
      <c r="X267" s="143">
        <f>$T$268</f>
        <v>413667</v>
      </c>
      <c r="Y267" s="143">
        <f>$X$268</f>
        <v>55929</v>
      </c>
      <c r="Z267" s="143">
        <f>$Y$267</f>
        <v>55929</v>
      </c>
      <c r="AA267" s="143">
        <f>$Y$267</f>
        <v>55929</v>
      </c>
      <c r="AB267" s="143">
        <f>$Y$267</f>
        <v>55929</v>
      </c>
      <c r="AC267" s="143">
        <f>$AB$268</f>
        <v>26352</v>
      </c>
      <c r="AD267" s="143">
        <v>26352</v>
      </c>
      <c r="AE267" s="143">
        <v>26352</v>
      </c>
      <c r="AF267" s="143">
        <v>26352</v>
      </c>
      <c r="AG267" s="143">
        <f>$AF$268</f>
        <v>59900</v>
      </c>
      <c r="AH267" s="143">
        <v>59900</v>
      </c>
      <c r="AI267" s="143"/>
      <c r="AJ267" s="143">
        <f t="shared" ref="AJ267:AL269" si="143">SUMIFS($E267:$R267,$E$4:$R$4,AJ$6)</f>
        <v>11127</v>
      </c>
      <c r="AK267" s="143">
        <f t="shared" si="143"/>
        <v>9981</v>
      </c>
      <c r="AL267" s="143">
        <f t="shared" si="143"/>
        <v>329428</v>
      </c>
      <c r="AM267" s="143">
        <f>SUMIFS($E267:$T267,$E$4:$T$4,AM$6)</f>
        <v>489256</v>
      </c>
      <c r="AN267" s="143">
        <f t="shared" ref="AN267:AP269" si="144">SUMIFS($E267:$AI267,$E$4:$AI$4,AN$6)</f>
        <v>413667</v>
      </c>
      <c r="AO267" s="143">
        <f t="shared" si="144"/>
        <v>55929</v>
      </c>
      <c r="AP267" s="143">
        <f t="shared" si="144"/>
        <v>26352</v>
      </c>
    </row>
    <row r="268" spans="3:42" s="62" customFormat="1" ht="18">
      <c r="C268" s="157" t="s">
        <v>201</v>
      </c>
      <c r="D268" s="157" t="s">
        <v>237</v>
      </c>
      <c r="E268" s="143">
        <v>0</v>
      </c>
      <c r="F268" s="143">
        <v>0</v>
      </c>
      <c r="G268" s="143">
        <v>15287</v>
      </c>
      <c r="H268" s="143">
        <v>9981</v>
      </c>
      <c r="I268" s="143">
        <v>14645</v>
      </c>
      <c r="J268" s="143">
        <v>26987</v>
      </c>
      <c r="K268" s="143">
        <v>32340</v>
      </c>
      <c r="L268" s="143">
        <v>329428</v>
      </c>
      <c r="M268" s="143">
        <v>219232</v>
      </c>
      <c r="N268" s="143">
        <v>176645</v>
      </c>
      <c r="O268" s="143">
        <v>547539</v>
      </c>
      <c r="P268" s="143">
        <v>489256</v>
      </c>
      <c r="Q268" s="143">
        <v>480975</v>
      </c>
      <c r="R268" s="143">
        <v>316556</v>
      </c>
      <c r="S268" s="143">
        <f t="shared" ref="S268:X268" si="145">S267+S264</f>
        <v>419658</v>
      </c>
      <c r="T268" s="143">
        <f t="shared" si="145"/>
        <v>413667</v>
      </c>
      <c r="U268" s="143">
        <f t="shared" si="145"/>
        <v>162054</v>
      </c>
      <c r="V268" s="143">
        <f t="shared" si="145"/>
        <v>48206</v>
      </c>
      <c r="W268" s="143">
        <f t="shared" si="145"/>
        <v>151074</v>
      </c>
      <c r="X268" s="143">
        <f t="shared" si="145"/>
        <v>55929</v>
      </c>
      <c r="Y268" s="143">
        <f t="shared" ref="Y268" si="146">Y267+Y264</f>
        <v>62097</v>
      </c>
      <c r="Z268" s="143">
        <v>53616</v>
      </c>
      <c r="AA268" s="143">
        <v>22676</v>
      </c>
      <c r="AB268" s="143">
        <v>26352</v>
      </c>
      <c r="AC268" s="143">
        <v>59819</v>
      </c>
      <c r="AD268" s="143">
        <v>58586</v>
      </c>
      <c r="AE268" s="143">
        <v>52568</v>
      </c>
      <c r="AF268" s="143">
        <v>59900</v>
      </c>
      <c r="AG268" s="143">
        <v>52041</v>
      </c>
      <c r="AH268" s="143">
        <v>59181</v>
      </c>
      <c r="AI268" s="143"/>
      <c r="AJ268" s="143">
        <f t="shared" si="143"/>
        <v>9981</v>
      </c>
      <c r="AK268" s="143">
        <f t="shared" si="143"/>
        <v>329428</v>
      </c>
      <c r="AL268" s="143">
        <f t="shared" si="143"/>
        <v>489256</v>
      </c>
      <c r="AM268" s="143">
        <f>SUMIFS($E268:$T268,$E$4:$T$4,AM$6)</f>
        <v>413667</v>
      </c>
      <c r="AN268" s="143">
        <f t="shared" si="144"/>
        <v>55929</v>
      </c>
      <c r="AO268" s="143">
        <f t="shared" si="144"/>
        <v>26352</v>
      </c>
      <c r="AP268" s="143">
        <f t="shared" si="144"/>
        <v>59900</v>
      </c>
    </row>
    <row r="269" spans="3:42" s="62" customFormat="1" ht="18">
      <c r="C269" s="210" t="s">
        <v>199</v>
      </c>
      <c r="D269" s="210" t="s">
        <v>235</v>
      </c>
      <c r="E269" s="212">
        <f t="shared" ref="E269:J269" si="147">E268-E267</f>
        <v>0</v>
      </c>
      <c r="F269" s="212">
        <f t="shared" si="147"/>
        <v>0</v>
      </c>
      <c r="G269" s="212">
        <f t="shared" si="147"/>
        <v>4160</v>
      </c>
      <c r="H269" s="212">
        <f t="shared" si="147"/>
        <v>-1146</v>
      </c>
      <c r="I269" s="212">
        <f t="shared" si="147"/>
        <v>4664</v>
      </c>
      <c r="J269" s="212">
        <f t="shared" si="147"/>
        <v>17006</v>
      </c>
      <c r="K269" s="212">
        <f t="shared" ref="K269:U269" si="148">K268-K267</f>
        <v>22359</v>
      </c>
      <c r="L269" s="212">
        <f t="shared" si="148"/>
        <v>319447</v>
      </c>
      <c r="M269" s="212">
        <f t="shared" si="148"/>
        <v>-110196</v>
      </c>
      <c r="N269" s="212">
        <f t="shared" si="148"/>
        <v>-152783</v>
      </c>
      <c r="O269" s="212">
        <f t="shared" si="148"/>
        <v>218111</v>
      </c>
      <c r="P269" s="212">
        <f t="shared" si="148"/>
        <v>159828</v>
      </c>
      <c r="Q269" s="212">
        <f t="shared" si="148"/>
        <v>-8281</v>
      </c>
      <c r="R269" s="212">
        <f t="shared" si="148"/>
        <v>-172700</v>
      </c>
      <c r="S269" s="212">
        <f t="shared" si="148"/>
        <v>-69598</v>
      </c>
      <c r="T269" s="212">
        <f t="shared" si="148"/>
        <v>-75589</v>
      </c>
      <c r="U269" s="212">
        <f t="shared" si="148"/>
        <v>-251613</v>
      </c>
      <c r="V269" s="212">
        <f t="shared" ref="V269:AH269" si="149">V268-V267</f>
        <v>-365461</v>
      </c>
      <c r="W269" s="212">
        <f t="shared" si="149"/>
        <v>-262593</v>
      </c>
      <c r="X269" s="212">
        <f t="shared" si="149"/>
        <v>-357738</v>
      </c>
      <c r="Y269" s="212">
        <f t="shared" si="149"/>
        <v>6168</v>
      </c>
      <c r="Z269" s="212">
        <f t="shared" si="149"/>
        <v>-2313</v>
      </c>
      <c r="AA269" s="212">
        <f t="shared" si="149"/>
        <v>-33253</v>
      </c>
      <c r="AB269" s="212">
        <f t="shared" si="149"/>
        <v>-29577</v>
      </c>
      <c r="AC269" s="212">
        <f t="shared" si="149"/>
        <v>33467</v>
      </c>
      <c r="AD269" s="212">
        <f t="shared" si="149"/>
        <v>32234</v>
      </c>
      <c r="AE269" s="212">
        <f t="shared" ref="AE269" si="150">AE268-AE267</f>
        <v>26216</v>
      </c>
      <c r="AF269" s="212">
        <f t="shared" si="149"/>
        <v>33548</v>
      </c>
      <c r="AG269" s="212">
        <f t="shared" si="149"/>
        <v>-7859</v>
      </c>
      <c r="AH269" s="212">
        <f t="shared" si="149"/>
        <v>-719</v>
      </c>
      <c r="AI269" s="143"/>
      <c r="AJ269" s="212">
        <f t="shared" si="143"/>
        <v>-1146</v>
      </c>
      <c r="AK269" s="212">
        <f t="shared" si="143"/>
        <v>319447</v>
      </c>
      <c r="AL269" s="212">
        <f t="shared" si="143"/>
        <v>159828</v>
      </c>
      <c r="AM269" s="212">
        <f>SUMIFS($E269:$T269,$E$4:$T$4,AM$6)</f>
        <v>-75589</v>
      </c>
      <c r="AN269" s="212">
        <f t="shared" si="144"/>
        <v>-357738</v>
      </c>
      <c r="AO269" s="212">
        <f t="shared" si="144"/>
        <v>-29577</v>
      </c>
      <c r="AP269" s="212">
        <f t="shared" si="144"/>
        <v>33548</v>
      </c>
    </row>
    <row r="270" spans="3:42" s="47" customFormat="1" ht="18.600000000000001"/>
    <row r="271" spans="3:42" s="47" customFormat="1" ht="18.600000000000001">
      <c r="C271" s="224"/>
    </row>
    <row r="272" spans="3:42" s="47" customFormat="1" ht="18.600000000000001">
      <c r="C272" s="62" t="s">
        <v>251</v>
      </c>
      <c r="D272" s="62" t="s">
        <v>248</v>
      </c>
    </row>
    <row r="273" spans="3:4" s="47" customFormat="1" ht="126">
      <c r="C273" s="95" t="s">
        <v>318</v>
      </c>
      <c r="D273" s="95" t="s">
        <v>577</v>
      </c>
    </row>
    <row r="274" spans="3:4" s="47" customFormat="1" ht="72">
      <c r="C274" s="95" t="s">
        <v>580</v>
      </c>
      <c r="D274" s="95" t="s">
        <v>578</v>
      </c>
    </row>
    <row r="275" spans="3:4" s="47" customFormat="1" ht="36.6">
      <c r="C275" s="95" t="s">
        <v>470</v>
      </c>
      <c r="D275" s="95" t="s">
        <v>579</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3073-BBFD-41FF-82D1-907FDE1DD239}">
  <dimension ref="C4:F33"/>
  <sheetViews>
    <sheetView showGridLines="0" zoomScaleNormal="100" workbookViewId="0">
      <pane xSplit="4" ySplit="4" topLeftCell="E5" activePane="bottomRight" state="frozen"/>
      <selection pane="topRight" activeCell="E1" sqref="E1"/>
      <selection pane="bottomLeft" activeCell="A7" sqref="A7"/>
      <selection pane="bottomRight"/>
    </sheetView>
  </sheetViews>
  <sheetFormatPr defaultColWidth="8.6640625" defaultRowHeight="15.6"/>
  <cols>
    <col min="1" max="2" width="3" style="2" customWidth="1"/>
    <col min="3" max="4" width="32.109375" style="2" customWidth="1"/>
    <col min="5" max="5" width="68.44140625" style="2" customWidth="1"/>
    <col min="6" max="6" width="68" style="2" customWidth="1"/>
    <col min="7" max="16384" width="8.6640625" style="2"/>
  </cols>
  <sheetData>
    <row r="4" spans="3:6" s="48" customFormat="1" ht="30" customHeight="1">
      <c r="C4" s="219" t="s">
        <v>61</v>
      </c>
      <c r="D4" s="219" t="s">
        <v>171</v>
      </c>
      <c r="E4" s="220"/>
      <c r="F4" s="221"/>
    </row>
    <row r="5" spans="3:6" s="47" customFormat="1" ht="7.5" customHeight="1"/>
    <row r="6" spans="3:6" s="163" customFormat="1" ht="88.95" customHeight="1">
      <c r="C6" s="222" t="s">
        <v>452</v>
      </c>
      <c r="D6" s="222" t="s">
        <v>455</v>
      </c>
      <c r="E6" s="222" t="s">
        <v>453</v>
      </c>
      <c r="F6" s="222" t="s">
        <v>454</v>
      </c>
    </row>
    <row r="7" spans="3:6" s="47" customFormat="1" ht="7.5" customHeight="1"/>
    <row r="8" spans="3:6" s="163" customFormat="1" ht="88.95" customHeight="1">
      <c r="C8" s="222" t="s">
        <v>389</v>
      </c>
      <c r="D8" s="222" t="s">
        <v>390</v>
      </c>
      <c r="E8" s="222" t="s">
        <v>434</v>
      </c>
      <c r="F8" s="222" t="s">
        <v>435</v>
      </c>
    </row>
    <row r="9" spans="3:6" s="47" customFormat="1" ht="7.5" customHeight="1"/>
    <row r="10" spans="3:6" s="163" customFormat="1" ht="90.75" customHeight="1">
      <c r="C10" s="222" t="s">
        <v>433</v>
      </c>
      <c r="D10" s="222" t="s">
        <v>431</v>
      </c>
      <c r="E10" s="222" t="s">
        <v>416</v>
      </c>
      <c r="F10" s="222" t="s">
        <v>432</v>
      </c>
    </row>
    <row r="11" spans="3:6" s="47" customFormat="1" ht="7.5" customHeight="1"/>
    <row r="12" spans="3:6" s="163" customFormat="1" ht="90.75" customHeight="1">
      <c r="C12" s="222" t="s">
        <v>393</v>
      </c>
      <c r="D12" s="222" t="s">
        <v>393</v>
      </c>
      <c r="E12" s="222" t="s">
        <v>436</v>
      </c>
      <c r="F12" s="222" t="s">
        <v>437</v>
      </c>
    </row>
    <row r="13" spans="3:6" s="47" customFormat="1" ht="7.5" customHeight="1"/>
    <row r="14" spans="3:6" s="163" customFormat="1" ht="90.75" customHeight="1">
      <c r="C14" s="222" t="s">
        <v>391</v>
      </c>
      <c r="D14" s="222" t="s">
        <v>391</v>
      </c>
      <c r="E14" s="222" t="s">
        <v>392</v>
      </c>
      <c r="F14" s="222" t="s">
        <v>397</v>
      </c>
    </row>
    <row r="15" spans="3:6" s="47" customFormat="1" ht="7.5" customHeight="1"/>
    <row r="16" spans="3:6" s="163" customFormat="1" ht="90.75" customHeight="1">
      <c r="C16" s="222" t="s">
        <v>62</v>
      </c>
      <c r="D16" s="222" t="s">
        <v>62</v>
      </c>
      <c r="E16" s="222" t="s">
        <v>63</v>
      </c>
      <c r="F16" s="222" t="s">
        <v>64</v>
      </c>
    </row>
    <row r="17" spans="3:6" s="47" customFormat="1" ht="7.5" customHeight="1"/>
    <row r="18" spans="3:6" s="163" customFormat="1" ht="90.75" customHeight="1">
      <c r="C18" s="222" t="s">
        <v>22</v>
      </c>
      <c r="D18" s="222" t="s">
        <v>67</v>
      </c>
      <c r="E18" s="222" t="s">
        <v>65</v>
      </c>
      <c r="F18" s="222" t="s">
        <v>66</v>
      </c>
    </row>
    <row r="19" spans="3:6" s="47" customFormat="1" ht="7.5" customHeight="1"/>
    <row r="20" spans="3:6" s="163" customFormat="1" ht="90" customHeight="1">
      <c r="C20" s="222" t="s">
        <v>68</v>
      </c>
      <c r="D20" s="222" t="s">
        <v>68</v>
      </c>
      <c r="E20" s="222" t="s">
        <v>69</v>
      </c>
      <c r="F20" s="222" t="s">
        <v>70</v>
      </c>
    </row>
    <row r="21" spans="3:6" s="47" customFormat="1" ht="7.5" customHeight="1"/>
    <row r="22" spans="3:6" s="163" customFormat="1" ht="90" customHeight="1">
      <c r="C22" s="222" t="s">
        <v>71</v>
      </c>
      <c r="D22" s="222" t="s">
        <v>71</v>
      </c>
      <c r="E22" s="222" t="s">
        <v>72</v>
      </c>
      <c r="F22" s="222" t="s">
        <v>73</v>
      </c>
    </row>
    <row r="23" spans="3:6" s="47" customFormat="1" ht="7.5" customHeight="1"/>
    <row r="24" spans="3:6" s="163" customFormat="1" ht="90" customHeight="1">
      <c r="C24" s="222" t="s">
        <v>415</v>
      </c>
      <c r="D24" s="222" t="s">
        <v>418</v>
      </c>
      <c r="E24" s="222" t="s">
        <v>416</v>
      </c>
      <c r="F24" s="222" t="s">
        <v>417</v>
      </c>
    </row>
    <row r="25" spans="3:6" s="47" customFormat="1" ht="7.5" customHeight="1"/>
    <row r="26" spans="3:6" s="163" customFormat="1" ht="90" customHeight="1">
      <c r="C26" s="222" t="s">
        <v>423</v>
      </c>
      <c r="D26" s="222" t="s">
        <v>425</v>
      </c>
      <c r="E26" s="222" t="s">
        <v>424</v>
      </c>
      <c r="F26" s="222" t="s">
        <v>426</v>
      </c>
    </row>
    <row r="27" spans="3:6" s="47" customFormat="1" ht="7.5" customHeight="1"/>
    <row r="28" spans="3:6" s="163" customFormat="1" ht="90" customHeight="1">
      <c r="C28" s="222" t="s">
        <v>427</v>
      </c>
      <c r="D28" s="222" t="s">
        <v>428</v>
      </c>
      <c r="E28" s="222" t="s">
        <v>429</v>
      </c>
      <c r="F28" s="222" t="s">
        <v>430</v>
      </c>
    </row>
    <row r="29" spans="3:6" s="47" customFormat="1" ht="7.5" customHeight="1"/>
    <row r="30" spans="3:6" s="163" customFormat="1" ht="90.75" customHeight="1">
      <c r="C30" s="222" t="s">
        <v>74</v>
      </c>
      <c r="D30" s="222" t="s">
        <v>74</v>
      </c>
      <c r="E30" s="222" t="s">
        <v>75</v>
      </c>
      <c r="F30" s="222" t="s">
        <v>76</v>
      </c>
    </row>
    <row r="31" spans="3:6" s="47" customFormat="1" ht="7.5" customHeight="1"/>
    <row r="32" spans="3:6" s="163" customFormat="1" ht="90.75" customHeight="1">
      <c r="C32" s="222" t="s">
        <v>77</v>
      </c>
      <c r="D32" s="222" t="s">
        <v>77</v>
      </c>
      <c r="E32" s="222" t="s">
        <v>79</v>
      </c>
      <c r="F32" s="222" t="s">
        <v>78</v>
      </c>
    </row>
    <row r="33" ht="7.5" customHeight="1"/>
  </sheetData>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67A74671EBF8940AE9ADD05228B51D9" ma:contentTypeVersion="11" ma:contentTypeDescription="Crie um novo documento." ma:contentTypeScope="" ma:versionID="d6f01e983e27f01d1e8e5f4844c17d40">
  <xsd:schema xmlns:xsd="http://www.w3.org/2001/XMLSchema" xmlns:xs="http://www.w3.org/2001/XMLSchema" xmlns:p="http://schemas.microsoft.com/office/2006/metadata/properties" xmlns:ns3="fcd96e75-7757-4f76-86bb-a91b17f95aa6" xmlns:ns4="174bf712-bd56-4e0d-8183-da382c60b0bf" targetNamespace="http://schemas.microsoft.com/office/2006/metadata/properties" ma:root="true" ma:fieldsID="7fb80c0aa4c04e6223528aec37ac2be8" ns3:_="" ns4:_="">
    <xsd:import namespace="fcd96e75-7757-4f76-86bb-a91b17f95aa6"/>
    <xsd:import namespace="174bf712-bd56-4e0d-8183-da382c60b0b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96e75-7757-4f76-86bb-a91b17f95a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4bf712-bd56-4e0d-8183-da382c60b0bf"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DF1523-AF54-483C-BC1D-5F5B04993D7C}">
  <ds:schemaRefs>
    <ds:schemaRef ds:uri="http://purl.org/dc/term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174bf712-bd56-4e0d-8183-da382c60b0bf"/>
    <ds:schemaRef ds:uri="fcd96e75-7757-4f76-86bb-a91b17f95aa6"/>
    <ds:schemaRef ds:uri="http://www.w3.org/XML/1998/namespace"/>
  </ds:schemaRefs>
</ds:datastoreItem>
</file>

<file path=customXml/itemProps2.xml><?xml version="1.0" encoding="utf-8"?>
<ds:datastoreItem xmlns:ds="http://schemas.openxmlformats.org/officeDocument/2006/customXml" ds:itemID="{C024B63C-D1B5-4E41-8DFF-E6DB7DE13EBE}">
  <ds:schemaRefs>
    <ds:schemaRef ds:uri="http://schemas.microsoft.com/sharepoint/v3/contenttype/forms"/>
  </ds:schemaRefs>
</ds:datastoreItem>
</file>

<file path=customXml/itemProps3.xml><?xml version="1.0" encoding="utf-8"?>
<ds:datastoreItem xmlns:ds="http://schemas.openxmlformats.org/officeDocument/2006/customXml" ds:itemID="{89E05009-F79D-4BE1-8E26-3720D134B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96e75-7757-4f76-86bb-a91b17f95aa6"/>
    <ds:schemaRef ds:uri="174bf712-bd56-4e0d-8183-da382c60b0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vt:i4>
      </vt:variant>
    </vt:vector>
  </HeadingPairs>
  <TitlesOfParts>
    <vt:vector size="8" baseType="lpstr">
      <vt:lpstr>Início | Index</vt:lpstr>
      <vt:lpstr>Dados Oper. | Oper. Data</vt:lpstr>
      <vt:lpstr>Bitcoin Tesou. | Bitcoin Treas.</vt:lpstr>
      <vt:lpstr>Finan. Cons. | Finan. Cons.</vt:lpstr>
      <vt:lpstr>Finan. Bankly. | Finan. Bankly</vt:lpstr>
      <vt:lpstr>Finan. Contro. | Finan. Parent.</vt:lpstr>
      <vt:lpstr>Glossário | Glossary</vt:lpstr>
      <vt:lpstr>'Finan. Cons. | Finan. Cons.'!_Hlk109473082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Tolentino Guimarães</dc:creator>
  <cp:lastModifiedBy>Amanda de Oliveira Palermo Pereira</cp:lastModifiedBy>
  <dcterms:created xsi:type="dcterms:W3CDTF">2022-08-31T14:01:41Z</dcterms:created>
  <dcterms:modified xsi:type="dcterms:W3CDTF">2026-08-06T01:34:44Z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0x010100C67A74671EBF8940AE9ADD05228B51D9</vt:lpwstr>
  </property>
</Properties>
</file>